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698"/>
  </bookViews>
  <sheets>
    <sheet name="Лист1" sheetId="1" r:id="rId1"/>
  </sheets>
  <definedNames>
    <definedName name="Excel_BuiltIn_Print_Area_1">Лист1!$A$7:$G$95</definedName>
  </definedNames>
  <calcPr calcId="114210"/>
</workbook>
</file>

<file path=xl/calcChain.xml><?xml version="1.0" encoding="utf-8"?>
<calcChain xmlns="http://schemas.openxmlformats.org/spreadsheetml/2006/main">
  <c r="E87" i="1"/>
  <c r="E24"/>
  <c r="E29"/>
  <c r="E28"/>
  <c r="F29"/>
  <c r="F28"/>
  <c r="D51"/>
  <c r="E51"/>
  <c r="F51"/>
  <c r="G51"/>
  <c r="D134"/>
  <c r="G135"/>
  <c r="G136"/>
  <c r="G137"/>
  <c r="G138"/>
  <c r="D135"/>
  <c r="D136"/>
  <c r="D137"/>
  <c r="D138"/>
  <c r="G134"/>
  <c r="F67"/>
  <c r="F66"/>
  <c r="F90"/>
  <c r="F115"/>
  <c r="G121"/>
  <c r="D121"/>
  <c r="E121"/>
  <c r="F121"/>
  <c r="G120"/>
  <c r="D120"/>
  <c r="E120"/>
  <c r="F120"/>
  <c r="G119"/>
  <c r="D119"/>
  <c r="E119"/>
  <c r="F119"/>
  <c r="E118"/>
  <c r="F118"/>
  <c r="D117"/>
  <c r="E117"/>
  <c r="F117"/>
  <c r="F111"/>
  <c r="G111"/>
  <c r="E104"/>
  <c r="F104"/>
  <c r="G104"/>
  <c r="D104"/>
  <c r="G100"/>
  <c r="F100"/>
  <c r="E100"/>
  <c r="D100"/>
  <c r="D101"/>
  <c r="D103"/>
  <c r="E101"/>
  <c r="E103"/>
  <c r="E102"/>
  <c r="G103"/>
  <c r="G101"/>
  <c r="G102"/>
  <c r="D102"/>
  <c r="F103"/>
  <c r="F101"/>
  <c r="F102"/>
  <c r="F25"/>
  <c r="G22"/>
  <c r="F24"/>
  <c r="D24"/>
  <c r="G24"/>
  <c r="D15"/>
  <c r="G16"/>
  <c r="G17"/>
  <c r="G15"/>
  <c r="F16"/>
  <c r="F17"/>
  <c r="F15"/>
  <c r="E16"/>
  <c r="E17"/>
  <c r="E15"/>
  <c r="D16"/>
  <c r="D17"/>
  <c r="G76"/>
  <c r="G73"/>
  <c r="D73"/>
  <c r="E73"/>
  <c r="F73"/>
  <c r="D41"/>
  <c r="G42"/>
  <c r="G41"/>
  <c r="G43"/>
  <c r="D43"/>
  <c r="E43"/>
  <c r="F43"/>
  <c r="F42"/>
  <c r="G58"/>
  <c r="D58"/>
  <c r="E58"/>
  <c r="F58"/>
  <c r="G26"/>
  <c r="D26"/>
  <c r="E26"/>
  <c r="E25"/>
  <c r="F26"/>
  <c r="G25"/>
  <c r="D25"/>
  <c r="D61"/>
  <c r="E61"/>
  <c r="F61"/>
  <c r="G61"/>
  <c r="G60"/>
  <c r="D60"/>
  <c r="E60"/>
  <c r="F60"/>
  <c r="G55"/>
  <c r="D55"/>
  <c r="E55"/>
  <c r="F55"/>
  <c r="G56"/>
  <c r="G57"/>
  <c r="F54"/>
  <c r="F27"/>
  <c r="G27"/>
  <c r="D27"/>
  <c r="E27"/>
  <c r="F57"/>
  <c r="F56"/>
  <c r="D56"/>
  <c r="D57"/>
  <c r="E56"/>
  <c r="E57"/>
  <c r="D63"/>
  <c r="D64"/>
  <c r="D65"/>
  <c r="E63"/>
  <c r="E64"/>
  <c r="E65"/>
  <c r="F63"/>
  <c r="F64"/>
  <c r="F65"/>
  <c r="G63"/>
  <c r="G64"/>
  <c r="G65"/>
  <c r="F68"/>
  <c r="E68"/>
  <c r="D68"/>
  <c r="D67"/>
  <c r="D69"/>
  <c r="D70"/>
  <c r="D71"/>
  <c r="E67"/>
  <c r="E69"/>
  <c r="E70"/>
  <c r="E71"/>
  <c r="F69"/>
  <c r="F70"/>
  <c r="F71"/>
  <c r="G67"/>
  <c r="G68"/>
  <c r="G69"/>
  <c r="G70"/>
  <c r="G71"/>
  <c r="G66"/>
  <c r="E66"/>
  <c r="D66"/>
  <c r="F36"/>
  <c r="D33"/>
  <c r="F32"/>
  <c r="D42"/>
  <c r="E42"/>
  <c r="F41"/>
  <c r="E41"/>
  <c r="F132"/>
  <c r="F131"/>
  <c r="G131"/>
  <c r="G132"/>
  <c r="D131"/>
  <c r="D132"/>
  <c r="E131"/>
  <c r="E132"/>
  <c r="D130"/>
  <c r="E130"/>
  <c r="F130"/>
  <c r="F129"/>
  <c r="D45"/>
  <c r="D46"/>
  <c r="D47"/>
  <c r="E46"/>
  <c r="E47"/>
  <c r="F46"/>
  <c r="F47"/>
  <c r="G46"/>
  <c r="G47"/>
  <c r="E45"/>
  <c r="F45"/>
  <c r="G45"/>
  <c r="G44"/>
  <c r="D44"/>
  <c r="E44"/>
  <c r="F44"/>
  <c r="E127"/>
  <c r="F127"/>
  <c r="G112"/>
  <c r="G113"/>
  <c r="G114"/>
  <c r="G115"/>
  <c r="G116"/>
  <c r="G117"/>
  <c r="G118"/>
  <c r="G122"/>
  <c r="G123"/>
  <c r="G124"/>
  <c r="G125"/>
  <c r="G126"/>
  <c r="G127"/>
  <c r="G128"/>
  <c r="G129"/>
  <c r="G130"/>
  <c r="F112"/>
  <c r="F113"/>
  <c r="F114"/>
  <c r="F116"/>
  <c r="F122"/>
  <c r="F123"/>
  <c r="F124"/>
  <c r="F125"/>
  <c r="F126"/>
  <c r="F128"/>
  <c r="E112"/>
  <c r="E113"/>
  <c r="E114"/>
  <c r="E115"/>
  <c r="E116"/>
  <c r="E122"/>
  <c r="E123"/>
  <c r="E124"/>
  <c r="E125"/>
  <c r="E126"/>
  <c r="E128"/>
  <c r="E129"/>
  <c r="D112"/>
  <c r="D113"/>
  <c r="D114"/>
  <c r="D115"/>
  <c r="D116"/>
  <c r="D118"/>
  <c r="D122"/>
  <c r="D123"/>
  <c r="D124"/>
  <c r="D125"/>
  <c r="D126"/>
  <c r="D127"/>
  <c r="D128"/>
  <c r="D129"/>
  <c r="D111"/>
  <c r="E111"/>
  <c r="G107"/>
  <c r="G108"/>
  <c r="G109"/>
  <c r="F107"/>
  <c r="F108"/>
  <c r="F109"/>
  <c r="E107"/>
  <c r="E108"/>
  <c r="E109"/>
  <c r="D107"/>
  <c r="D108"/>
  <c r="D109"/>
  <c r="D106"/>
  <c r="G106"/>
  <c r="E106"/>
  <c r="F106"/>
  <c r="G20"/>
  <c r="G21"/>
  <c r="G23"/>
  <c r="G28"/>
  <c r="G29"/>
  <c r="G19"/>
  <c r="D21"/>
  <c r="D19"/>
  <c r="E22"/>
  <c r="E23"/>
  <c r="E21"/>
  <c r="E19"/>
  <c r="F22"/>
  <c r="F23"/>
  <c r="F21"/>
  <c r="F19"/>
  <c r="F20"/>
  <c r="D20"/>
  <c r="E20"/>
  <c r="G98"/>
  <c r="F98"/>
  <c r="D97"/>
  <c r="E97"/>
  <c r="F97"/>
  <c r="G97"/>
  <c r="G96"/>
  <c r="G95"/>
  <c r="D96"/>
  <c r="E98"/>
  <c r="D98"/>
  <c r="E96"/>
  <c r="G91"/>
  <c r="D89"/>
  <c r="D91"/>
  <c r="E89"/>
  <c r="E91"/>
  <c r="F91"/>
  <c r="F89"/>
  <c r="F75"/>
  <c r="D75"/>
  <c r="E75"/>
  <c r="G53"/>
  <c r="E53"/>
  <c r="D53"/>
  <c r="F53"/>
  <c r="F50"/>
  <c r="D49"/>
  <c r="E49"/>
  <c r="F49"/>
  <c r="E50"/>
  <c r="D50"/>
  <c r="G50"/>
  <c r="G49"/>
  <c r="G85"/>
  <c r="G86"/>
  <c r="D85"/>
  <c r="D86"/>
  <c r="E85"/>
  <c r="F85"/>
  <c r="F86"/>
  <c r="F87"/>
  <c r="D87"/>
  <c r="F82"/>
  <c r="F83"/>
  <c r="G83"/>
  <c r="G81"/>
  <c r="G82"/>
  <c r="E83"/>
  <c r="D83"/>
  <c r="D81"/>
  <c r="E81"/>
  <c r="F81"/>
  <c r="D82"/>
  <c r="G11"/>
  <c r="G12"/>
  <c r="G13"/>
  <c r="F11"/>
  <c r="F12"/>
  <c r="F13"/>
  <c r="E11"/>
  <c r="E12"/>
  <c r="E13"/>
  <c r="D11"/>
  <c r="D12"/>
  <c r="D13"/>
  <c r="F10"/>
  <c r="E10"/>
  <c r="D10"/>
  <c r="G10"/>
  <c r="F96"/>
  <c r="D22"/>
  <c r="D23"/>
  <c r="D28"/>
  <c r="D29"/>
  <c r="D31"/>
  <c r="D32"/>
  <c r="D34"/>
  <c r="D35"/>
  <c r="D36"/>
  <c r="D37"/>
  <c r="D38"/>
  <c r="D39"/>
  <c r="D40"/>
  <c r="D54"/>
  <c r="D74"/>
  <c r="D76"/>
  <c r="D77"/>
  <c r="D79"/>
  <c r="D90"/>
  <c r="D95"/>
  <c r="F95"/>
  <c r="E95"/>
  <c r="G90"/>
  <c r="E90"/>
  <c r="G89"/>
  <c r="G87"/>
  <c r="E82"/>
  <c r="G79"/>
  <c r="F79"/>
  <c r="E79"/>
  <c r="G77"/>
  <c r="F77"/>
  <c r="E77"/>
  <c r="F76"/>
  <c r="E76"/>
  <c r="G75"/>
  <c r="G74"/>
  <c r="F74"/>
  <c r="E74"/>
  <c r="G54"/>
  <c r="E54"/>
  <c r="G40"/>
  <c r="F40"/>
  <c r="E40"/>
  <c r="G39"/>
  <c r="F39"/>
  <c r="E39"/>
  <c r="G38"/>
  <c r="F38"/>
  <c r="E38"/>
  <c r="G37"/>
  <c r="F37"/>
  <c r="E37"/>
  <c r="G36"/>
  <c r="E36"/>
  <c r="G35"/>
  <c r="F35"/>
  <c r="E35"/>
  <c r="G34"/>
  <c r="F34"/>
  <c r="E34"/>
  <c r="G33"/>
  <c r="F33"/>
  <c r="E33"/>
  <c r="G32"/>
  <c r="E32"/>
  <c r="G31"/>
  <c r="F31"/>
  <c r="E31"/>
</calcChain>
</file>

<file path=xl/sharedStrings.xml><?xml version="1.0" encoding="utf-8"?>
<sst xmlns="http://schemas.openxmlformats.org/spreadsheetml/2006/main" count="255" uniqueCount="153">
  <si>
    <t>№</t>
  </si>
  <si>
    <t>НАЗВА ВИРОБУ</t>
  </si>
  <si>
    <t>один.</t>
  </si>
  <si>
    <t>п/п</t>
  </si>
  <si>
    <t>вимір.</t>
  </si>
  <si>
    <t>торг</t>
  </si>
  <si>
    <t>буд</t>
  </si>
  <si>
    <t>розд</t>
  </si>
  <si>
    <t>спец</t>
  </si>
  <si>
    <t>Гіпсокартон</t>
  </si>
  <si>
    <t>ГКП LAFARGE 9.5*1.2*2.5</t>
  </si>
  <si>
    <t>лист</t>
  </si>
  <si>
    <t>ГКП LAFARGE 12,5*1.2*2.5</t>
  </si>
  <si>
    <t>ГКП вол LAFARGE 9,5*1.2*2.5</t>
  </si>
  <si>
    <t>ГКП вол LAFARGE 12,5*1.2*2.5</t>
  </si>
  <si>
    <t>Профіль для гіпсокартонних систем Буддеталь 0.45</t>
  </si>
  <si>
    <t>Проф.UD 28/27  3м</t>
  </si>
  <si>
    <t>шт</t>
  </si>
  <si>
    <t>Проф.CD 60/27  3м</t>
  </si>
  <si>
    <t>Проф.CD 60/27  4м</t>
  </si>
  <si>
    <t>Комплектуючі для гіпсокартонних систем Буддеталь</t>
  </si>
  <si>
    <t>Пiдвiс овальний .д/CD-60 (150шт)</t>
  </si>
  <si>
    <t>Пiдвiс унiвер.-прям.60*125 (0,5)</t>
  </si>
  <si>
    <t>Пiдвiс унiвер.-прям.125 (300шт.)</t>
  </si>
  <si>
    <t>З'єднання д/нарощ.CD-60 (100шт.)</t>
  </si>
  <si>
    <t>З'єднання універ. УЗ-60(25шт) (краб)</t>
  </si>
  <si>
    <t>Хрестове з"єднання для СD60 (300шт.)</t>
  </si>
  <si>
    <t>Кутник ал.зі склосіткою 2,5 м_</t>
  </si>
  <si>
    <t>Кутник пластик.фасадний перф.зі склосіткою 2,5м</t>
  </si>
  <si>
    <t>Кутник ал. перф. 2,5м</t>
  </si>
  <si>
    <t>Маяк штукат.W6  2,5м</t>
  </si>
  <si>
    <t>Маяк штукат.W10  2,5м</t>
  </si>
  <si>
    <t xml:space="preserve">Саморізи та дюбелі забивні </t>
  </si>
  <si>
    <t>Сам-з (мет.) L=9,5 3,5</t>
  </si>
  <si>
    <t>тис.шт</t>
  </si>
  <si>
    <t>Дюбель д/крiп. 6х40* гр   100шт/уп</t>
  </si>
  <si>
    <t>Дюбель д/крiп. 6х60* гр   100шт./уп</t>
  </si>
  <si>
    <t>Дюбель д/крiп. 6х80 гр    100шт/уп</t>
  </si>
  <si>
    <t>Дюбель д/крiп. 8х60 пот 100шт</t>
  </si>
  <si>
    <t>Дюбель д/термоiзол.10*70</t>
  </si>
  <si>
    <t>Дюбель д/термоiзол.10*90</t>
  </si>
  <si>
    <t>Дюбель д/термоiзол.10*120</t>
  </si>
  <si>
    <t>Хрестики для плитки 1,5мм (200шт/уп)</t>
  </si>
  <si>
    <t>упак</t>
  </si>
  <si>
    <t>Хрестики для плитки 2,0мм (200шт/уп)</t>
  </si>
  <si>
    <t>Хрестики для плитки 2,5мм (200шт/уп)</t>
  </si>
  <si>
    <t>Хрестики для плитки 3,0мм (200шт/уп)</t>
  </si>
  <si>
    <t>рулон</t>
  </si>
  <si>
    <t>Утеплювач</t>
  </si>
  <si>
    <t>Теплоізоляція ТЕПЛОрулон  (15м.кв)</t>
  </si>
  <si>
    <t>Теплоізоляція ТЕПЛОрулон (24м.кв)</t>
  </si>
  <si>
    <t>Стрічки, сітки</t>
  </si>
  <si>
    <t>Плівка для покриття 7мікр. 4м*5м</t>
  </si>
  <si>
    <t>м2</t>
  </si>
  <si>
    <t>Сітка штукатурна MATRIX, White, 75гр</t>
  </si>
  <si>
    <t>Сітка штукатурна MATRIX, Yellow, 130гр</t>
  </si>
  <si>
    <t>Плівка ізоляційна</t>
  </si>
  <si>
    <t>Гідробар’єр Silver, 96г/м2, 75кв.м.</t>
  </si>
  <si>
    <t>Паробар’єр Silver, 96г/м2, 75кв.м.</t>
  </si>
  <si>
    <t>Будівельні суміші Scanmix</t>
  </si>
  <si>
    <t>мішок</t>
  </si>
  <si>
    <t>Будівельна суміш SCANMIX YUPI 3v1 (25кг)</t>
  </si>
  <si>
    <t>SCANMIX GRES 25кг</t>
  </si>
  <si>
    <t>SCANMIX Standart ЗИМ. 25кг</t>
  </si>
  <si>
    <t>SCANMIX EASYкл./плитки 25</t>
  </si>
  <si>
    <t>Грунт.акрiл. Scanmix 1:6  5л концентрат</t>
  </si>
  <si>
    <t>Штукатурка фасандна Scanmix мікро DEKOR</t>
  </si>
  <si>
    <t>Теплий дiм Scanmix Term Armix  25 кг</t>
  </si>
  <si>
    <t>SCANMIX UNIVERSAL"Теплий дім" 25кг</t>
  </si>
  <si>
    <t>SCANMIX Term Fix "Теплий дім"</t>
  </si>
  <si>
    <t>Гіпсові шпатлівки Knauf (Україна)</t>
  </si>
  <si>
    <t>Фугенфюллер  25кг</t>
  </si>
  <si>
    <t>HP-фiнiш Сатенгiпс 25кг в</t>
  </si>
  <si>
    <t>HP-старт Изогiпс 30кг вн.</t>
  </si>
  <si>
    <t>Родбанд штукат, 30кг вн.</t>
  </si>
  <si>
    <t>Перлфiкс клей д/ЛГК 30кг</t>
  </si>
  <si>
    <t>Цемент, вапно, клей, субстракт</t>
  </si>
  <si>
    <t>Плита OSB</t>
  </si>
  <si>
    <t>OSB-3 Egger 6*1250*2500  (84) (3,125м2)</t>
  </si>
  <si>
    <t>OSB-3 Egger 8*1250*2500  124 (3,125м2)</t>
  </si>
  <si>
    <t>OSB-3 Egger 10*1250*2500  100 (3,125м2)</t>
  </si>
  <si>
    <t>м3</t>
  </si>
  <si>
    <t>Піна монтажна</t>
  </si>
  <si>
    <t>Пiна мон. CONTOUR 39 810г</t>
  </si>
  <si>
    <t>Будівельна хімія ANSER (Польща)</t>
  </si>
  <si>
    <t xml:space="preserve">Стрiчка д/гк 20м/100мм  </t>
  </si>
  <si>
    <t xml:space="preserve">Стрiчка д/гк 45м/45мм  </t>
  </si>
  <si>
    <t>Плити пінопол. ПСБ -35 500*1000мм</t>
  </si>
  <si>
    <t>Плити пінопол. ПСБ -25 500*1000мм</t>
  </si>
  <si>
    <t>Грунт Аncer  EG-61 1:6.1л.</t>
  </si>
  <si>
    <t>Грунт Ancer EG-58 ,2л</t>
  </si>
  <si>
    <t>Клей Аncer  ВСХ-33, 25кг</t>
  </si>
  <si>
    <t>В/е Снежка - Ультрабель 1л\1,4кг</t>
  </si>
  <si>
    <t>В/е Снежка - Ультрабель 3л\4,2кг</t>
  </si>
  <si>
    <t>В/е Еко Снежка 1л\1,4кг</t>
  </si>
  <si>
    <t>В/е Еко Снежка 3л\4,2кг</t>
  </si>
  <si>
    <t>Емали AURA</t>
  </si>
  <si>
    <t xml:space="preserve">Сам-з (дер.) L=75 4,2 (200шт.) </t>
  </si>
  <si>
    <r>
      <rPr>
        <b/>
        <sz val="9"/>
        <rFont val="Tahoma"/>
        <family val="2"/>
        <charset val="204"/>
      </rPr>
      <t xml:space="preserve">                </t>
    </r>
    <r>
      <rPr>
        <b/>
        <sz val="9"/>
        <color indexed="9"/>
        <rFont val="Tahoma"/>
        <family val="2"/>
        <charset val="204"/>
      </rPr>
      <t>фарба "Снежка"</t>
    </r>
  </si>
  <si>
    <t>Инструмент</t>
  </si>
  <si>
    <t>Валик Синтекс 8мм 48/180</t>
  </si>
  <si>
    <t>Диск отр. д\мет 230*2,5*22,2мм</t>
  </si>
  <si>
    <t>Протигрибковий засіб Пума 1л</t>
  </si>
  <si>
    <t>Рідкий пінопласт 750г</t>
  </si>
  <si>
    <t>Тертка пінопласт120*500</t>
  </si>
  <si>
    <t>Шпатель зубчатий 200*6*6 мм</t>
  </si>
  <si>
    <t>Шпатель малярний 100 мм</t>
  </si>
  <si>
    <t>Шпатель малярний 40 мм</t>
  </si>
  <si>
    <t>Шпатель малярний 80 мм</t>
  </si>
  <si>
    <t>Пенз.стандарт 1,5"</t>
  </si>
  <si>
    <t>Пенз.англійська 1,5"</t>
  </si>
  <si>
    <t>Диск отр. д\мет 115*1,2*22,2мм</t>
  </si>
  <si>
    <t>Брусок для шліфування 212*105мм</t>
  </si>
  <si>
    <t>Макловица "Мини" 50*150мм</t>
  </si>
  <si>
    <t>Кюветка для валика 250*230мм</t>
  </si>
  <si>
    <t>Відро будівельне 12л</t>
  </si>
  <si>
    <t>Кельма муляра 180*165 мм</t>
  </si>
  <si>
    <t>Терка пластмасова 130*270 мм</t>
  </si>
  <si>
    <t>Гладилка нержав 125*270 мм, зуб 6*6</t>
  </si>
  <si>
    <t>Миксер для штукатурки, тип С,5-10 кг</t>
  </si>
  <si>
    <t>Наждачка на паперовій 115*5м, зерн.100</t>
  </si>
  <si>
    <t>Свердло SDS Plus 6*110</t>
  </si>
  <si>
    <t>Свердло SDS Plus 8*110</t>
  </si>
  <si>
    <t>Свердло SDS Plus 10*110</t>
  </si>
  <si>
    <t>Мін. вата Мастер-Рок 50мм (7,2м2)</t>
  </si>
  <si>
    <t>Пiна мон. Профи ImPulse 830мл</t>
  </si>
  <si>
    <t>Грунт Ancer EG-58 ,10л</t>
  </si>
  <si>
    <t>Сам-з (дер.мет) L=25 3,5</t>
  </si>
  <si>
    <t>Сам-з (дер.мет) L=35 3,5</t>
  </si>
  <si>
    <t>Сам-з (дер.мет) L=45 3,5(500шт)</t>
  </si>
  <si>
    <t>Сам-з (дер.мет) L=55 3,5 (500шт.)</t>
  </si>
  <si>
    <t>Цемент 25 кг.</t>
  </si>
  <si>
    <t>Холст флезеліновий 1000мм*500мм*25м</t>
  </si>
  <si>
    <r>
      <t xml:space="preserve">                                                            </t>
    </r>
    <r>
      <rPr>
        <b/>
        <sz val="9"/>
        <rFont val="Tahoma"/>
        <family val="2"/>
        <charset val="204"/>
      </rPr>
      <t xml:space="preserve">   м.Житомир</t>
    </r>
  </si>
  <si>
    <r>
      <t xml:space="preserve">                                                               </t>
    </r>
    <r>
      <rPr>
        <b/>
        <sz val="9"/>
        <rFont val="Tahoma"/>
        <family val="2"/>
        <charset val="204"/>
      </rPr>
      <t xml:space="preserve"> 0986634591</t>
    </r>
  </si>
  <si>
    <r>
      <t xml:space="preserve">                                                                </t>
    </r>
    <r>
      <rPr>
        <b/>
        <sz val="9"/>
        <rFont val="Tahoma"/>
        <family val="2"/>
        <charset val="204"/>
      </rPr>
      <t>0673826544</t>
    </r>
  </si>
  <si>
    <r>
      <t xml:space="preserve">                                                        </t>
    </r>
    <r>
      <rPr>
        <b/>
        <sz val="9"/>
        <rFont val="Tahoma"/>
        <family val="2"/>
        <charset val="204"/>
      </rPr>
      <t xml:space="preserve">  вул.Космонавтів 11</t>
    </r>
  </si>
  <si>
    <r>
      <t xml:space="preserve">                                                       </t>
    </r>
    <r>
      <rPr>
        <b/>
        <sz val="9"/>
        <rFont val="Tahoma"/>
        <family val="2"/>
        <charset val="204"/>
      </rPr>
      <t>тел\факс 0412 482234</t>
    </r>
  </si>
  <si>
    <t>Емаль ПФ-115  0,9кг</t>
  </si>
  <si>
    <t>Емаль ПФ-115  2,8кг</t>
  </si>
  <si>
    <t xml:space="preserve"> Грунтівка ГФ-021  0,9кг</t>
  </si>
  <si>
    <t xml:space="preserve"> Грунтівка ГФ-021  2,8кг</t>
  </si>
  <si>
    <t>фарба внутр. Danke Easy to color 10 л</t>
  </si>
  <si>
    <t>фарба наружна Danke Exterior 10 л</t>
  </si>
  <si>
    <t>штукатурка "короїд" силіконова Textur 30 кг</t>
  </si>
  <si>
    <t>штукатурка "баранек" силіконова Kontur 30 кг</t>
  </si>
  <si>
    <t>послуги колерування</t>
  </si>
  <si>
    <t>Плити пінопол. ПСБ -15 500*1000мм</t>
  </si>
  <si>
    <t>Пінопласт</t>
  </si>
  <si>
    <t>Фарби та штукатурки DEUTEK  (Германия)</t>
  </si>
  <si>
    <t>Підвіконня пластикові  від 12,25 грн за м/п</t>
  </si>
  <si>
    <t>Водовідливи металеві від 14,85 грн за м/п</t>
  </si>
  <si>
    <t>ВИКОНУЄМО ДОСТАВКУ ПО МІСТУ!!!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</si>
</sst>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dd/mm/yy"/>
    <numFmt numFmtId="166" formatCode="0.0000"/>
    <numFmt numFmtId="167" formatCode="dd/mm/yy;@"/>
  </numFmts>
  <fonts count="25">
    <font>
      <sz val="10"/>
      <name val="Arial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1"/>
    </font>
    <font>
      <sz val="9"/>
      <color indexed="8"/>
      <name val="Tahoma"/>
      <family val="2"/>
      <charset val="1"/>
    </font>
    <font>
      <sz val="8"/>
      <name val="Tahoma"/>
      <family val="2"/>
      <charset val="1"/>
    </font>
    <font>
      <sz val="6"/>
      <name val="Tahoma"/>
      <family val="2"/>
      <charset val="1"/>
    </font>
    <font>
      <b/>
      <sz val="10"/>
      <name val="Arial"/>
      <family val="2"/>
      <charset val="204"/>
    </font>
    <font>
      <b/>
      <sz val="9"/>
      <name val="Tahoma"/>
      <family val="2"/>
      <charset val="1"/>
    </font>
    <font>
      <sz val="8"/>
      <color indexed="8"/>
      <name val="Tahoma"/>
      <family val="2"/>
      <charset val="1"/>
    </font>
    <font>
      <sz val="6"/>
      <color indexed="8"/>
      <name val="Tahoma"/>
      <family val="2"/>
      <charset val="1"/>
    </font>
    <font>
      <b/>
      <sz val="9"/>
      <color indexed="9"/>
      <name val="Tahoma"/>
      <family val="2"/>
      <charset val="1"/>
    </font>
    <font>
      <sz val="8"/>
      <color indexed="10"/>
      <name val="Tahoma"/>
      <family val="2"/>
      <charset val="1"/>
    </font>
    <font>
      <b/>
      <sz val="8"/>
      <color indexed="8"/>
      <name val="Tahoma"/>
      <family val="2"/>
      <charset val="1"/>
    </font>
    <font>
      <b/>
      <sz val="6"/>
      <color indexed="8"/>
      <name val="Tahoma"/>
      <family val="2"/>
      <charset val="1"/>
    </font>
    <font>
      <b/>
      <sz val="8"/>
      <name val="Tahoma"/>
      <family val="2"/>
      <charset val="1"/>
    </font>
    <font>
      <b/>
      <sz val="6"/>
      <name val="Tahoma"/>
      <family val="2"/>
      <charset val="1"/>
    </font>
    <font>
      <sz val="8"/>
      <color indexed="11"/>
      <name val="Tahoma"/>
      <family val="2"/>
      <charset val="1"/>
    </font>
    <font>
      <sz val="9"/>
      <color indexed="10"/>
      <name val="Tahoma"/>
      <family val="2"/>
      <charset val="1"/>
    </font>
    <font>
      <sz val="11"/>
      <color indexed="8"/>
      <name val="Calibri"/>
      <family val="2"/>
      <charset val="204"/>
    </font>
    <font>
      <sz val="9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22"/>
      <name val="Tahoma"/>
      <family val="2"/>
      <charset val="204"/>
    </font>
    <font>
      <sz val="22"/>
      <color indexed="8"/>
      <name val="Tahoma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18" fillId="2" borderId="0" applyNumberFormat="0" applyBorder="0" applyAlignment="0" applyProtection="0"/>
  </cellStyleXfs>
  <cellXfs count="103">
    <xf numFmtId="0" fontId="0" fillId="0" borderId="0" xfId="0"/>
    <xf numFmtId="0" fontId="6" fillId="3" borderId="1" xfId="0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2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2" xfId="0" applyNumberFormat="1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165" fontId="7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3" fillId="4" borderId="3" xfId="0" applyNumberFormat="1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66" fontId="9" fillId="0" borderId="0" xfId="0" applyNumberFormat="1" applyFont="1" applyFill="1" applyBorder="1" applyAlignment="1" applyProtection="1">
      <alignment vertic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/>
      <protection locked="0"/>
    </xf>
    <xf numFmtId="2" fontId="3" fillId="0" borderId="3" xfId="0" applyNumberFormat="1" applyFont="1" applyFill="1" applyBorder="1" applyAlignment="1" applyProtection="1">
      <alignment vertical="center"/>
      <protection locked="0"/>
    </xf>
    <xf numFmtId="2" fontId="3" fillId="0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164" fontId="15" fillId="0" borderId="0" xfId="0" applyNumberFormat="1" applyFont="1" applyFill="1" applyBorder="1" applyAlignment="1" applyProtection="1">
      <alignment horizontal="center" vertical="center"/>
      <protection locked="0"/>
    </xf>
    <xf numFmtId="2" fontId="10" fillId="0" borderId="3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2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2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2" fontId="2" fillId="0" borderId="3" xfId="0" applyNumberFormat="1" applyFont="1" applyFill="1" applyBorder="1" applyAlignment="1" applyProtection="1">
      <alignment vertical="center"/>
      <protection locked="0"/>
    </xf>
    <xf numFmtId="4" fontId="2" fillId="0" borderId="3" xfId="0" applyNumberFormat="1" applyFont="1" applyFill="1" applyBorder="1" applyAlignment="1" applyProtection="1">
      <alignment horizontal="center" vertical="center"/>
      <protection locked="0"/>
    </xf>
    <xf numFmtId="4" fontId="3" fillId="0" borderId="3" xfId="0" applyNumberFormat="1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vertical="center"/>
      <protection locked="0"/>
    </xf>
    <xf numFmtId="167" fontId="8" fillId="0" borderId="0" xfId="0" applyNumberFormat="1" applyFont="1" applyFill="1" applyBorder="1" applyAlignment="1" applyProtection="1">
      <alignment horizontal="center" vertical="center"/>
      <protection locked="0"/>
    </xf>
    <xf numFmtId="2" fontId="14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2" fontId="5" fillId="0" borderId="0" xfId="0" applyNumberFormat="1" applyFont="1" applyFill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164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1" fillId="5" borderId="3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20" fillId="5" borderId="5" xfId="0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2" fontId="3" fillId="5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Protection="1"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Protection="1">
      <protection locked="0"/>
    </xf>
    <xf numFmtId="49" fontId="2" fillId="0" borderId="0" xfId="0" applyNumberFormat="1" applyFont="1" applyFill="1" applyProtection="1">
      <protection locked="0"/>
    </xf>
    <xf numFmtId="49" fontId="0" fillId="0" borderId="0" xfId="0" applyNumberFormat="1" applyProtection="1"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2" fontId="2" fillId="5" borderId="0" xfId="0" applyNumberFormat="1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  <protection locked="0"/>
    </xf>
    <xf numFmtId="0" fontId="20" fillId="5" borderId="0" xfId="0" applyFont="1" applyFill="1" applyBorder="1" applyAlignment="1" applyProtection="1">
      <alignment horizontal="center"/>
      <protection locked="0"/>
    </xf>
    <xf numFmtId="2" fontId="22" fillId="0" borderId="3" xfId="0" applyNumberFormat="1" applyFont="1" applyFill="1" applyBorder="1"/>
    <xf numFmtId="2" fontId="2" fillId="0" borderId="3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2" fontId="22" fillId="5" borderId="3" xfId="0" applyNumberFormat="1" applyFont="1" applyFill="1" applyBorder="1"/>
    <xf numFmtId="2" fontId="2" fillId="5" borderId="3" xfId="0" applyNumberFormat="1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textRotation="90"/>
      <protection locked="0"/>
    </xf>
    <xf numFmtId="2" fontId="10" fillId="6" borderId="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textRotation="90"/>
      <protection locked="0"/>
    </xf>
    <xf numFmtId="164" fontId="24" fillId="0" borderId="0" xfId="0" applyNumberFormat="1" applyFont="1" applyFill="1" applyBorder="1" applyAlignment="1" applyProtection="1">
      <alignment horizontal="center" vertical="center" textRotation="90"/>
      <protection locked="0"/>
    </xf>
    <xf numFmtId="1" fontId="10" fillId="6" borderId="3" xfId="0" applyNumberFormat="1" applyFont="1" applyFill="1" applyBorder="1" applyAlignment="1" applyProtection="1">
      <alignment horizontal="center" vertical="center"/>
      <protection locked="0"/>
    </xf>
    <xf numFmtId="0" fontId="10" fillId="6" borderId="3" xfId="0" applyFont="1" applyFill="1" applyBorder="1" applyAlignment="1" applyProtection="1">
      <alignment horizontal="center" vertical="center"/>
      <protection locked="0"/>
    </xf>
    <xf numFmtId="2" fontId="7" fillId="3" borderId="7" xfId="0" applyNumberFormat="1" applyFont="1" applyFill="1" applyBorder="1" applyAlignment="1" applyProtection="1">
      <alignment horizontal="center" vertical="center"/>
      <protection locked="0"/>
    </xf>
    <xf numFmtId="2" fontId="7" fillId="3" borderId="1" xfId="0" applyNumberFormat="1" applyFont="1" applyFill="1" applyBorder="1" applyAlignment="1" applyProtection="1">
      <alignment horizontal="center" vertical="center"/>
      <protection locked="0"/>
    </xf>
  </cellXfs>
  <cellStyles count="3">
    <cellStyle name="0,0_x000a__x000a_NA_x000a__x000a_" xfId="1"/>
    <cellStyle name="Excel_BuiltIn_20% - Акцент3" xfId="2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1733550</xdr:colOff>
      <xdr:row>5</xdr:row>
      <xdr:rowOff>104775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140"/>
  <sheetViews>
    <sheetView tabSelected="1" zoomScaleNormal="100" workbookViewId="0">
      <pane ySplit="8" topLeftCell="A117" activePane="bottomLeft" state="frozen"/>
      <selection pane="bottomLeft" activeCell="B140" sqref="B140"/>
    </sheetView>
  </sheetViews>
  <sheetFormatPr defaultColWidth="11.5703125" defaultRowHeight="11.45" customHeight="1" outlineLevelRow="1"/>
  <cols>
    <col min="1" max="1" width="4.42578125" style="73" customWidth="1"/>
    <col min="2" max="2" width="48" style="74" customWidth="1"/>
    <col min="3" max="3" width="10.5703125" style="73" customWidth="1"/>
    <col min="4" max="4" width="0.140625" style="75" customWidth="1"/>
    <col min="5" max="5" width="9" style="73" customWidth="1"/>
    <col min="6" max="6" width="8.7109375" style="73" customWidth="1"/>
    <col min="7" max="7" width="7.140625" style="76" hidden="1" customWidth="1"/>
    <col min="8" max="8" width="6.42578125" style="59" hidden="1" customWidth="1"/>
    <col min="9" max="10" width="5.5703125" style="60" customWidth="1"/>
    <col min="11" max="12" width="7.28515625" style="59" customWidth="1"/>
    <col min="13" max="13" width="6.42578125" style="61" customWidth="1"/>
    <col min="14" max="14" width="7.7109375" style="62" customWidth="1"/>
    <col min="15" max="15" width="7.42578125" style="62" customWidth="1"/>
    <col min="16" max="16" width="63.5703125" style="62" customWidth="1"/>
    <col min="17" max="17" width="2.42578125" style="62" customWidth="1"/>
    <col min="18" max="18" width="4.85546875" style="62" customWidth="1"/>
    <col min="19" max="20" width="9.85546875" style="62" customWidth="1"/>
    <col min="21" max="21" width="9" style="62" customWidth="1"/>
    <col min="22" max="22" width="9.85546875" style="62" customWidth="1"/>
    <col min="23" max="23" width="9" style="62" customWidth="1"/>
    <col min="24" max="254" width="9" style="63" customWidth="1"/>
    <col min="255" max="16384" width="11.5703125" style="64"/>
  </cols>
  <sheetData>
    <row r="2" spans="1:254" ht="11.45" customHeight="1">
      <c r="B2" s="74" t="s">
        <v>133</v>
      </c>
    </row>
    <row r="3" spans="1:254" ht="11.45" customHeight="1">
      <c r="B3" s="74" t="s">
        <v>136</v>
      </c>
    </row>
    <row r="4" spans="1:254" ht="11.45" customHeight="1">
      <c r="B4" s="74" t="s">
        <v>137</v>
      </c>
    </row>
    <row r="5" spans="1:254" s="84" customFormat="1" ht="11.45" customHeight="1">
      <c r="A5" s="78"/>
      <c r="B5" s="79" t="s">
        <v>134</v>
      </c>
      <c r="C5" s="78"/>
      <c r="D5" s="78"/>
      <c r="E5" s="78"/>
      <c r="F5" s="78"/>
      <c r="G5" s="80"/>
      <c r="H5" s="81"/>
      <c r="I5" s="81"/>
      <c r="J5" s="81"/>
      <c r="K5" s="81"/>
      <c r="L5" s="81"/>
      <c r="M5" s="81"/>
      <c r="N5" s="82"/>
      <c r="O5" s="82"/>
      <c r="P5" s="82"/>
      <c r="Q5" s="82"/>
      <c r="R5" s="82"/>
      <c r="S5" s="82"/>
      <c r="T5" s="82"/>
      <c r="U5" s="82"/>
      <c r="V5" s="82"/>
      <c r="W5" s="82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</row>
    <row r="6" spans="1:254" s="84" customFormat="1" ht="11.45" customHeight="1">
      <c r="A6" s="78"/>
      <c r="B6" s="79" t="s">
        <v>135</v>
      </c>
      <c r="C6" s="78"/>
      <c r="D6" s="78"/>
      <c r="E6" s="78"/>
      <c r="F6" s="78"/>
      <c r="G6" s="80"/>
      <c r="H6" s="81"/>
      <c r="I6" s="81"/>
      <c r="J6" s="81"/>
      <c r="K6" s="81"/>
      <c r="L6" s="81"/>
      <c r="M6" s="81"/>
      <c r="N6" s="82"/>
      <c r="O6" s="82"/>
      <c r="P6" s="82"/>
      <c r="Q6" s="82"/>
      <c r="R6" s="82"/>
      <c r="S6" s="82"/>
      <c r="T6" s="82"/>
      <c r="U6" s="82"/>
      <c r="V6" s="82"/>
      <c r="W6" s="82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</row>
    <row r="7" spans="1:254" s="9" customFormat="1" ht="11.45" customHeight="1">
      <c r="A7" s="1" t="s">
        <v>0</v>
      </c>
      <c r="B7" s="101" t="s">
        <v>1</v>
      </c>
      <c r="C7" s="2" t="s">
        <v>2</v>
      </c>
      <c r="D7" s="3">
        <v>3</v>
      </c>
      <c r="E7" s="4">
        <v>2</v>
      </c>
      <c r="F7" s="3">
        <v>1</v>
      </c>
      <c r="G7" s="3">
        <v>0</v>
      </c>
      <c r="H7" s="5"/>
      <c r="I7" s="6"/>
      <c r="J7" s="6"/>
      <c r="K7" s="5"/>
      <c r="L7" s="5"/>
      <c r="M7" s="7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54" s="9" customFormat="1" ht="11.45" customHeight="1">
      <c r="A8" s="10" t="s">
        <v>3</v>
      </c>
      <c r="B8" s="102"/>
      <c r="C8" s="11" t="s">
        <v>4</v>
      </c>
      <c r="D8" s="12" t="s">
        <v>5</v>
      </c>
      <c r="E8" s="13" t="s">
        <v>6</v>
      </c>
      <c r="F8" s="12" t="s">
        <v>7</v>
      </c>
      <c r="G8" s="14" t="s">
        <v>8</v>
      </c>
      <c r="H8" s="5"/>
      <c r="I8" s="6"/>
      <c r="J8" s="6"/>
      <c r="K8" s="5"/>
      <c r="L8" s="5"/>
      <c r="M8" s="7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54" s="9" customFormat="1" ht="11.45" customHeight="1">
      <c r="A9" s="15"/>
      <c r="B9" s="96" t="s">
        <v>9</v>
      </c>
      <c r="C9" s="96"/>
      <c r="D9" s="96"/>
      <c r="E9" s="96"/>
      <c r="F9" s="96"/>
      <c r="G9" s="96"/>
      <c r="H9" s="5"/>
      <c r="I9" s="6"/>
      <c r="J9" s="6"/>
      <c r="K9" s="16"/>
      <c r="L9" s="5"/>
      <c r="M9" s="7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54" s="9" customFormat="1" ht="11.45" customHeight="1" outlineLevel="1">
      <c r="A10" s="17">
        <v>1</v>
      </c>
      <c r="B10" s="18" t="s">
        <v>10</v>
      </c>
      <c r="C10" s="19" t="s">
        <v>11</v>
      </c>
      <c r="D10" s="20">
        <f>H10*1.025</f>
        <v>53.3</v>
      </c>
      <c r="E10" s="20">
        <f>H10*1.05</f>
        <v>54.6</v>
      </c>
      <c r="F10" s="20">
        <f>H10*1.08</f>
        <v>56.160000000000004</v>
      </c>
      <c r="G10" s="20">
        <f>H10*1.019</f>
        <v>52.987999999999992</v>
      </c>
      <c r="H10" s="5">
        <v>52</v>
      </c>
      <c r="I10" s="98" t="s">
        <v>152</v>
      </c>
      <c r="J10" s="6"/>
      <c r="K10" s="5"/>
      <c r="L10" s="5"/>
      <c r="M10" s="6"/>
      <c r="N10" s="21"/>
      <c r="O10" s="22"/>
      <c r="P10" s="23"/>
      <c r="Q10" s="23"/>
      <c r="R10" s="8"/>
      <c r="S10" s="8"/>
      <c r="T10" s="8"/>
      <c r="U10" s="8"/>
      <c r="V10" s="8"/>
      <c r="W10" s="8"/>
    </row>
    <row r="11" spans="1:254" s="9" customFormat="1" ht="11.45" customHeight="1" outlineLevel="1">
      <c r="A11" s="17">
        <v>2</v>
      </c>
      <c r="B11" s="18" t="s">
        <v>12</v>
      </c>
      <c r="C11" s="19" t="s">
        <v>11</v>
      </c>
      <c r="D11" s="20">
        <f>H11*1.025</f>
        <v>58.424999999999997</v>
      </c>
      <c r="E11" s="20">
        <f>H11*1.05</f>
        <v>59.85</v>
      </c>
      <c r="F11" s="20">
        <f>H11*1.08</f>
        <v>61.56</v>
      </c>
      <c r="G11" s="20">
        <f>H11*1.019</f>
        <v>58.082999999999991</v>
      </c>
      <c r="H11" s="5">
        <v>57</v>
      </c>
      <c r="I11" s="98"/>
      <c r="J11" s="6"/>
      <c r="K11" s="5"/>
      <c r="L11" s="5"/>
      <c r="M11" s="6"/>
      <c r="N11" s="21"/>
      <c r="O11" s="22"/>
      <c r="P11" s="23"/>
      <c r="Q11" s="23"/>
      <c r="R11" s="8"/>
      <c r="S11" s="8"/>
      <c r="T11" s="8"/>
      <c r="U11" s="8"/>
      <c r="V11" s="8"/>
      <c r="W11" s="8"/>
    </row>
    <row r="12" spans="1:254" s="9" customFormat="1" ht="11.45" customHeight="1" outlineLevel="1">
      <c r="A12" s="17">
        <v>3</v>
      </c>
      <c r="B12" s="18" t="s">
        <v>13</v>
      </c>
      <c r="C12" s="19" t="s">
        <v>11</v>
      </c>
      <c r="D12" s="20">
        <f>H12*1.025</f>
        <v>69.699999999999989</v>
      </c>
      <c r="E12" s="20">
        <f>H12*1.05</f>
        <v>71.400000000000006</v>
      </c>
      <c r="F12" s="20">
        <f>H12*1.08</f>
        <v>73.44</v>
      </c>
      <c r="G12" s="20">
        <f>H12*1.019</f>
        <v>69.291999999999987</v>
      </c>
      <c r="H12" s="5">
        <v>68</v>
      </c>
      <c r="I12" s="98"/>
      <c r="J12" s="6"/>
      <c r="K12" s="5"/>
      <c r="L12" s="5"/>
      <c r="M12" s="6"/>
      <c r="N12" s="21"/>
      <c r="O12" s="22"/>
      <c r="P12" s="23"/>
      <c r="Q12" s="23"/>
      <c r="R12" s="8"/>
      <c r="S12" s="8"/>
      <c r="T12" s="8"/>
      <c r="U12" s="8"/>
      <c r="V12" s="8"/>
      <c r="W12" s="8"/>
    </row>
    <row r="13" spans="1:254" s="9" customFormat="1" ht="11.45" customHeight="1" outlineLevel="1">
      <c r="A13" s="17">
        <v>4</v>
      </c>
      <c r="B13" s="18" t="s">
        <v>14</v>
      </c>
      <c r="C13" s="19" t="s">
        <v>11</v>
      </c>
      <c r="D13" s="20">
        <f>H13*1.025</f>
        <v>73.8</v>
      </c>
      <c r="E13" s="20">
        <f>H13*1.05</f>
        <v>75.600000000000009</v>
      </c>
      <c r="F13" s="20">
        <f>H13*1.08</f>
        <v>77.760000000000005</v>
      </c>
      <c r="G13" s="20">
        <f>H13*1.019</f>
        <v>73.367999999999995</v>
      </c>
      <c r="H13" s="5">
        <v>72</v>
      </c>
      <c r="I13" s="98"/>
      <c r="J13" s="6"/>
      <c r="K13" s="5"/>
      <c r="L13" s="5"/>
      <c r="M13" s="6"/>
      <c r="N13" s="21"/>
      <c r="O13" s="22"/>
      <c r="P13" s="23"/>
      <c r="Q13" s="23"/>
      <c r="R13" s="8"/>
      <c r="S13" s="8"/>
      <c r="T13" s="8"/>
      <c r="U13" s="8"/>
      <c r="V13" s="8"/>
      <c r="W13" s="8"/>
    </row>
    <row r="14" spans="1:254" s="9" customFormat="1" ht="11.45" customHeight="1">
      <c r="A14" s="15"/>
      <c r="B14" s="99" t="s">
        <v>15</v>
      </c>
      <c r="C14" s="99"/>
      <c r="D14" s="99"/>
      <c r="E14" s="99"/>
      <c r="F14" s="99"/>
      <c r="G14" s="99"/>
      <c r="H14" s="5"/>
      <c r="I14" s="98"/>
      <c r="J14" s="6"/>
      <c r="K14" s="5"/>
      <c r="L14" s="5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54" s="9" customFormat="1" ht="11.45" customHeight="1" outlineLevel="1">
      <c r="A15" s="24">
        <v>1</v>
      </c>
      <c r="B15" s="25" t="s">
        <v>16</v>
      </c>
      <c r="C15" s="26" t="s">
        <v>17</v>
      </c>
      <c r="D15" s="27">
        <f>H15*1.25</f>
        <v>7.6875</v>
      </c>
      <c r="E15" s="27">
        <f>H15*1.3</f>
        <v>7.995000000000001</v>
      </c>
      <c r="F15" s="27">
        <f>H15*1.35</f>
        <v>8.3025000000000002</v>
      </c>
      <c r="G15" s="26">
        <f>H15*1.15</f>
        <v>7.0724999999999998</v>
      </c>
      <c r="H15" s="5">
        <v>6.15</v>
      </c>
      <c r="I15" s="98"/>
      <c r="J15" s="28"/>
      <c r="K15" s="6"/>
      <c r="L15" s="6"/>
      <c r="M15" s="7"/>
      <c r="N15" s="29"/>
      <c r="O15" s="8"/>
      <c r="P15" s="8"/>
      <c r="Q15" s="8"/>
      <c r="R15" s="8"/>
      <c r="S15" s="8"/>
      <c r="T15" s="8"/>
      <c r="U15" s="8"/>
      <c r="V15" s="8"/>
      <c r="W15" s="8"/>
    </row>
    <row r="16" spans="1:254" s="9" customFormat="1" ht="11.45" customHeight="1" outlineLevel="1">
      <c r="A16" s="24">
        <v>2</v>
      </c>
      <c r="B16" s="25" t="s">
        <v>18</v>
      </c>
      <c r="C16" s="26" t="s">
        <v>17</v>
      </c>
      <c r="D16" s="27">
        <f>H16*1.25</f>
        <v>13.5</v>
      </c>
      <c r="E16" s="27">
        <f>H16*1.3</f>
        <v>14.040000000000001</v>
      </c>
      <c r="F16" s="27">
        <f>H16*1.35</f>
        <v>14.580000000000002</v>
      </c>
      <c r="G16" s="26">
        <f>H16*1.15</f>
        <v>12.42</v>
      </c>
      <c r="H16" s="5">
        <v>10.8</v>
      </c>
      <c r="I16" s="98"/>
      <c r="J16" s="28"/>
      <c r="K16" s="6"/>
      <c r="L16" s="6"/>
      <c r="M16" s="7"/>
      <c r="N16" s="29"/>
      <c r="O16" s="8"/>
      <c r="P16" s="8"/>
      <c r="Q16" s="8"/>
      <c r="R16" s="8"/>
      <c r="S16" s="8"/>
      <c r="T16" s="8"/>
      <c r="U16" s="8"/>
      <c r="V16" s="8"/>
      <c r="W16" s="8"/>
    </row>
    <row r="17" spans="1:23" s="9" customFormat="1" ht="11.45" customHeight="1" outlineLevel="1">
      <c r="A17" s="24">
        <v>3</v>
      </c>
      <c r="B17" s="25" t="s">
        <v>19</v>
      </c>
      <c r="C17" s="26" t="s">
        <v>17</v>
      </c>
      <c r="D17" s="27">
        <f>H17*1.25</f>
        <v>18</v>
      </c>
      <c r="E17" s="27">
        <f>H17*1.3</f>
        <v>18.720000000000002</v>
      </c>
      <c r="F17" s="27">
        <f>H17*1.35</f>
        <v>19.440000000000001</v>
      </c>
      <c r="G17" s="26">
        <f>H17*1.15</f>
        <v>16.559999999999999</v>
      </c>
      <c r="H17" s="5">
        <v>14.4</v>
      </c>
      <c r="I17" s="98"/>
      <c r="J17" s="28"/>
      <c r="K17" s="6"/>
      <c r="L17" s="6"/>
      <c r="M17" s="7"/>
      <c r="N17" s="29"/>
      <c r="O17" s="8"/>
      <c r="P17" s="8"/>
      <c r="Q17" s="8"/>
      <c r="R17" s="8"/>
      <c r="S17" s="8"/>
      <c r="T17" s="8"/>
      <c r="U17" s="8"/>
      <c r="V17" s="8"/>
      <c r="W17" s="8"/>
    </row>
    <row r="18" spans="1:23" s="9" customFormat="1" ht="11.45" customHeight="1">
      <c r="A18" s="31"/>
      <c r="B18" s="96" t="s">
        <v>20</v>
      </c>
      <c r="C18" s="96"/>
      <c r="D18" s="96"/>
      <c r="E18" s="96"/>
      <c r="F18" s="96"/>
      <c r="G18" s="96"/>
      <c r="H18" s="5"/>
      <c r="I18" s="98"/>
      <c r="J18" s="6"/>
      <c r="K18" s="5"/>
      <c r="L18" s="6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s="9" customFormat="1" ht="11.45" customHeight="1" outlineLevel="1">
      <c r="A19" s="17">
        <v>1</v>
      </c>
      <c r="B19" s="25" t="s">
        <v>21</v>
      </c>
      <c r="C19" s="26" t="s">
        <v>17</v>
      </c>
      <c r="D19" s="27">
        <f>H19*1.1</f>
        <v>1.1000000000000001</v>
      </c>
      <c r="E19" s="27">
        <f>H19*1.15</f>
        <v>1.1499999999999999</v>
      </c>
      <c r="F19" s="27">
        <f>H19*1.2</f>
        <v>1.2</v>
      </c>
      <c r="G19" s="26">
        <f>H19*1.08</f>
        <v>1.08</v>
      </c>
      <c r="H19" s="5">
        <v>1</v>
      </c>
      <c r="I19" s="98"/>
      <c r="J19" s="28"/>
      <c r="K19" s="28"/>
      <c r="L19" s="6"/>
      <c r="M19" s="7"/>
      <c r="N19" s="30"/>
      <c r="O19" s="8"/>
      <c r="P19" s="8"/>
      <c r="Q19" s="8"/>
      <c r="R19" s="8"/>
      <c r="S19" s="8"/>
      <c r="T19" s="8"/>
      <c r="U19" s="8"/>
      <c r="V19" s="8"/>
      <c r="W19" s="8"/>
    </row>
    <row r="20" spans="1:23" s="9" customFormat="1" ht="11.45" customHeight="1" outlineLevel="1">
      <c r="A20" s="17">
        <v>2</v>
      </c>
      <c r="B20" s="25" t="s">
        <v>22</v>
      </c>
      <c r="C20" s="26" t="s">
        <v>17</v>
      </c>
      <c r="D20" s="27">
        <f>H20*1.1</f>
        <v>0.66</v>
      </c>
      <c r="E20" s="27">
        <f>H20*1.16</f>
        <v>0.69599999999999995</v>
      </c>
      <c r="F20" s="27">
        <f>H20*1.325</f>
        <v>0.79499999999999993</v>
      </c>
      <c r="G20" s="26">
        <f t="shared" ref="G20:G29" si="0">H20*1.08</f>
        <v>0.64800000000000002</v>
      </c>
      <c r="H20" s="5">
        <v>0.6</v>
      </c>
      <c r="I20" s="98"/>
      <c r="J20" s="28"/>
      <c r="K20" s="28"/>
      <c r="L20" s="6"/>
      <c r="M20" s="7"/>
      <c r="N20" s="30"/>
      <c r="O20" s="8"/>
      <c r="P20" s="8"/>
      <c r="Q20" s="8"/>
      <c r="R20" s="8"/>
      <c r="S20" s="8"/>
      <c r="T20" s="8"/>
      <c r="U20" s="8"/>
      <c r="V20" s="8"/>
      <c r="W20" s="8"/>
    </row>
    <row r="21" spans="1:23" s="9" customFormat="1" ht="11.45" customHeight="1" outlineLevel="1">
      <c r="A21" s="17">
        <v>3</v>
      </c>
      <c r="B21" s="25" t="s">
        <v>23</v>
      </c>
      <c r="C21" s="26" t="s">
        <v>17</v>
      </c>
      <c r="D21" s="27">
        <f>H21*1.1</f>
        <v>0</v>
      </c>
      <c r="E21" s="27">
        <f>H21*1.15</f>
        <v>0</v>
      </c>
      <c r="F21" s="27">
        <f>H21*1.2</f>
        <v>0</v>
      </c>
      <c r="G21" s="26">
        <f t="shared" si="0"/>
        <v>0</v>
      </c>
      <c r="H21" s="5"/>
      <c r="I21" s="98"/>
      <c r="J21" s="28"/>
      <c r="K21" s="28"/>
      <c r="L21" s="6"/>
      <c r="M21" s="7"/>
      <c r="N21" s="30"/>
      <c r="O21" s="8"/>
      <c r="P21" s="8"/>
      <c r="Q21" s="8"/>
      <c r="R21" s="8"/>
      <c r="S21" s="8"/>
      <c r="T21" s="8"/>
      <c r="U21" s="8"/>
      <c r="V21" s="8"/>
      <c r="W21" s="8"/>
    </row>
    <row r="22" spans="1:23" s="9" customFormat="1" ht="11.45" customHeight="1" outlineLevel="1">
      <c r="A22" s="17">
        <v>4</v>
      </c>
      <c r="B22" s="25" t="s">
        <v>24</v>
      </c>
      <c r="C22" s="26" t="s">
        <v>17</v>
      </c>
      <c r="D22" s="27">
        <f t="shared" ref="D22:D29" si="1">H22*1.1</f>
        <v>0.77</v>
      </c>
      <c r="E22" s="27">
        <f>H22*1.15</f>
        <v>0.80499999999999994</v>
      </c>
      <c r="F22" s="27">
        <f>H22*1.2</f>
        <v>0.84</v>
      </c>
      <c r="G22" s="26">
        <f>H22*1.08</f>
        <v>0.75600000000000001</v>
      </c>
      <c r="H22" s="5">
        <v>0.7</v>
      </c>
      <c r="I22" s="98"/>
      <c r="J22" s="28"/>
      <c r="K22" s="28"/>
      <c r="L22" s="6"/>
      <c r="M22" s="7"/>
      <c r="N22" s="30"/>
      <c r="O22" s="8"/>
      <c r="P22" s="8"/>
      <c r="Q22" s="8"/>
      <c r="R22" s="8"/>
      <c r="S22" s="8"/>
      <c r="T22" s="8"/>
      <c r="U22" s="8"/>
      <c r="V22" s="8"/>
      <c r="W22" s="8"/>
    </row>
    <row r="23" spans="1:23" s="9" customFormat="1" ht="11.45" customHeight="1" outlineLevel="1">
      <c r="A23" s="17">
        <v>5</v>
      </c>
      <c r="B23" s="25" t="s">
        <v>25</v>
      </c>
      <c r="C23" s="26" t="s">
        <v>17</v>
      </c>
      <c r="D23" s="27">
        <f t="shared" si="1"/>
        <v>1.617</v>
      </c>
      <c r="E23" s="27">
        <f>H23*1.15</f>
        <v>1.6904999999999999</v>
      </c>
      <c r="F23" s="27">
        <f>H23*1.2</f>
        <v>1.764</v>
      </c>
      <c r="G23" s="26">
        <f t="shared" si="0"/>
        <v>1.5876000000000001</v>
      </c>
      <c r="H23" s="5">
        <v>1.47</v>
      </c>
      <c r="I23" s="98"/>
      <c r="J23" s="28"/>
      <c r="K23" s="28"/>
      <c r="L23" s="6"/>
      <c r="M23" s="7"/>
      <c r="N23" s="30"/>
      <c r="O23" s="8"/>
      <c r="P23" s="8"/>
      <c r="Q23" s="8"/>
      <c r="R23" s="8"/>
      <c r="S23" s="8"/>
      <c r="T23" s="8"/>
      <c r="U23" s="8"/>
      <c r="V23" s="8"/>
      <c r="W23" s="8"/>
    </row>
    <row r="24" spans="1:23" s="9" customFormat="1" ht="11.45" customHeight="1" outlineLevel="1">
      <c r="A24" s="17">
        <v>6</v>
      </c>
      <c r="B24" s="25" t="s">
        <v>26</v>
      </c>
      <c r="C24" s="26" t="s">
        <v>17</v>
      </c>
      <c r="D24" s="27">
        <f>H24*1.15</f>
        <v>0.86249999999999993</v>
      </c>
      <c r="E24" s="27">
        <f>H24*1.25</f>
        <v>0.9375</v>
      </c>
      <c r="F24" s="27">
        <f>H24*1.35</f>
        <v>1.0125000000000002</v>
      </c>
      <c r="G24" s="26">
        <f>H24*1.1</f>
        <v>0.82500000000000007</v>
      </c>
      <c r="H24" s="5">
        <v>0.75</v>
      </c>
      <c r="I24" s="98"/>
      <c r="J24" s="28"/>
      <c r="K24" s="28"/>
      <c r="L24" s="6"/>
      <c r="M24" s="7"/>
      <c r="N24" s="30"/>
      <c r="O24" s="8"/>
      <c r="P24" s="8"/>
      <c r="Q24" s="8"/>
      <c r="R24" s="8"/>
      <c r="S24" s="8"/>
      <c r="T24" s="8"/>
      <c r="U24" s="8"/>
      <c r="V24" s="8"/>
      <c r="W24" s="8"/>
    </row>
    <row r="25" spans="1:23" s="9" customFormat="1" ht="11.45" customHeight="1" outlineLevel="1">
      <c r="A25" s="17">
        <v>7</v>
      </c>
      <c r="B25" s="25" t="s">
        <v>27</v>
      </c>
      <c r="C25" s="26" t="s">
        <v>17</v>
      </c>
      <c r="D25" s="27">
        <f>H25*1.45</f>
        <v>7.0324999999999989</v>
      </c>
      <c r="E25" s="27">
        <f>H25*1.5</f>
        <v>7.2749999999999995</v>
      </c>
      <c r="F25" s="27">
        <f>H25*1.608</f>
        <v>7.7988</v>
      </c>
      <c r="G25" s="26">
        <f>H25*1.2</f>
        <v>5.8199999999999994</v>
      </c>
      <c r="H25" s="5">
        <v>4.8499999999999996</v>
      </c>
      <c r="I25" s="98"/>
      <c r="J25" s="28"/>
      <c r="K25" s="28"/>
      <c r="L25" s="32"/>
      <c r="M25" s="7"/>
      <c r="N25" s="30"/>
      <c r="O25" s="8"/>
      <c r="P25" s="8"/>
      <c r="Q25" s="8"/>
      <c r="R25" s="8"/>
      <c r="S25" s="8"/>
      <c r="T25" s="8"/>
      <c r="U25" s="8"/>
      <c r="V25" s="8"/>
      <c r="W25" s="8"/>
    </row>
    <row r="26" spans="1:23" s="9" customFormat="1" ht="11.45" customHeight="1" outlineLevel="1">
      <c r="A26" s="17">
        <v>8</v>
      </c>
      <c r="B26" s="25" t="s">
        <v>28</v>
      </c>
      <c r="C26" s="26" t="s">
        <v>17</v>
      </c>
      <c r="D26" s="27">
        <f>H26*1.45</f>
        <v>7.0324999999999989</v>
      </c>
      <c r="E26" s="27">
        <f>H26*1.5</f>
        <v>7.2749999999999995</v>
      </c>
      <c r="F26" s="27">
        <f>H26*1.608</f>
        <v>7.7988</v>
      </c>
      <c r="G26" s="26">
        <f>H26*1.2</f>
        <v>5.8199999999999994</v>
      </c>
      <c r="H26" s="5">
        <v>4.8499999999999996</v>
      </c>
      <c r="I26" s="98"/>
      <c r="J26" s="28"/>
      <c r="K26" s="28"/>
      <c r="L26" s="33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s="9" customFormat="1" ht="11.45" customHeight="1" outlineLevel="1">
      <c r="A27" s="17">
        <v>9</v>
      </c>
      <c r="B27" s="25" t="s">
        <v>29</v>
      </c>
      <c r="C27" s="26" t="s">
        <v>17</v>
      </c>
      <c r="D27" s="27">
        <f>H27*1.3</f>
        <v>2.6520000000000001</v>
      </c>
      <c r="E27" s="27">
        <f>H27*1.4</f>
        <v>2.8559999999999999</v>
      </c>
      <c r="F27" s="27">
        <f>H27*1.568</f>
        <v>3.1987200000000002</v>
      </c>
      <c r="G27" s="26">
        <f>H27*1.2</f>
        <v>2.448</v>
      </c>
      <c r="H27" s="5">
        <v>2.04</v>
      </c>
      <c r="I27" s="98"/>
      <c r="J27" s="28"/>
      <c r="K27" s="5"/>
      <c r="L27" s="33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s="9" customFormat="1" ht="11.45" customHeight="1" outlineLevel="1">
      <c r="A28" s="17">
        <v>10</v>
      </c>
      <c r="B28" s="34" t="s">
        <v>30</v>
      </c>
      <c r="C28" s="26" t="s">
        <v>17</v>
      </c>
      <c r="D28" s="27">
        <f t="shared" si="1"/>
        <v>2.2000000000000002</v>
      </c>
      <c r="E28" s="27">
        <f>H28*1.5</f>
        <v>3</v>
      </c>
      <c r="F28" s="27">
        <f>H28*2</f>
        <v>4</v>
      </c>
      <c r="G28" s="26">
        <f t="shared" si="0"/>
        <v>2.16</v>
      </c>
      <c r="H28" s="5">
        <v>2</v>
      </c>
      <c r="I28" s="98"/>
      <c r="J28" s="28"/>
      <c r="K28" s="5"/>
      <c r="L28" s="16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s="9" customFormat="1" ht="11.45" customHeight="1" outlineLevel="1">
      <c r="A29" s="17">
        <v>11</v>
      </c>
      <c r="B29" s="34" t="s">
        <v>31</v>
      </c>
      <c r="C29" s="26" t="s">
        <v>17</v>
      </c>
      <c r="D29" s="27">
        <f t="shared" si="1"/>
        <v>2.6179999999999999</v>
      </c>
      <c r="E29" s="27">
        <f>H29*1.5</f>
        <v>3.57</v>
      </c>
      <c r="F29" s="27">
        <f>H29*2</f>
        <v>4.76</v>
      </c>
      <c r="G29" s="26">
        <f t="shared" si="0"/>
        <v>2.5704000000000002</v>
      </c>
      <c r="H29" s="5">
        <v>2.38</v>
      </c>
      <c r="I29" s="98"/>
      <c r="J29" s="28"/>
      <c r="K29" s="5"/>
      <c r="L29" s="16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s="9" customFormat="1" ht="11.45" customHeight="1">
      <c r="A30" s="15"/>
      <c r="B30" s="96" t="s">
        <v>32</v>
      </c>
      <c r="C30" s="96"/>
      <c r="D30" s="96"/>
      <c r="E30" s="96"/>
      <c r="F30" s="96"/>
      <c r="G30" s="96"/>
      <c r="H30" s="5"/>
      <c r="I30" s="98"/>
      <c r="J30" s="6"/>
      <c r="K30" s="5"/>
      <c r="L30" s="5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s="9" customFormat="1" ht="11.45" customHeight="1" outlineLevel="1">
      <c r="A31" s="17">
        <v>1</v>
      </c>
      <c r="B31" s="25" t="s">
        <v>33</v>
      </c>
      <c r="C31" s="26" t="s">
        <v>34</v>
      </c>
      <c r="D31" s="26">
        <f t="shared" ref="D31:D40" si="2">H31*1.18</f>
        <v>37.76</v>
      </c>
      <c r="E31" s="26">
        <f t="shared" ref="E31:E40" si="3">H31*1.26</f>
        <v>40.32</v>
      </c>
      <c r="F31" s="26">
        <f t="shared" ref="F31:F40" si="4">H31*1.35</f>
        <v>43.2</v>
      </c>
      <c r="G31" s="26">
        <f t="shared" ref="G31:G40" si="5">H31*1.08</f>
        <v>34.56</v>
      </c>
      <c r="H31" s="5">
        <v>32</v>
      </c>
      <c r="I31" s="98"/>
      <c r="J31" s="6"/>
      <c r="K31" s="35"/>
      <c r="L31" s="5"/>
      <c r="M31" s="35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s="9" customFormat="1" ht="11.45" customHeight="1" outlineLevel="1">
      <c r="A32" s="17">
        <v>2</v>
      </c>
      <c r="B32" s="25" t="s">
        <v>127</v>
      </c>
      <c r="C32" s="26" t="s">
        <v>34</v>
      </c>
      <c r="D32" s="26">
        <f t="shared" si="2"/>
        <v>37.76</v>
      </c>
      <c r="E32" s="26">
        <f t="shared" si="3"/>
        <v>40.32</v>
      </c>
      <c r="F32" s="26">
        <f>H32*1.35</f>
        <v>43.2</v>
      </c>
      <c r="G32" s="26">
        <f t="shared" si="5"/>
        <v>34.56</v>
      </c>
      <c r="H32" s="5">
        <v>32</v>
      </c>
      <c r="I32" s="98"/>
      <c r="J32" s="6"/>
      <c r="K32" s="35"/>
      <c r="L32" s="5"/>
      <c r="M32" s="35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s="9" customFormat="1" ht="11.45" customHeight="1" outlineLevel="1">
      <c r="A33" s="17">
        <v>3</v>
      </c>
      <c r="B33" s="25" t="s">
        <v>128</v>
      </c>
      <c r="C33" s="26" t="s">
        <v>34</v>
      </c>
      <c r="D33" s="26">
        <f>H33*1.18</f>
        <v>50.739999999999995</v>
      </c>
      <c r="E33" s="26">
        <f t="shared" si="3"/>
        <v>54.18</v>
      </c>
      <c r="F33" s="26">
        <f t="shared" si="4"/>
        <v>58.050000000000004</v>
      </c>
      <c r="G33" s="26">
        <f t="shared" si="5"/>
        <v>46.440000000000005</v>
      </c>
      <c r="H33" s="5">
        <v>43</v>
      </c>
      <c r="I33" s="98"/>
      <c r="J33" s="6"/>
      <c r="K33" s="35"/>
      <c r="L33" s="5"/>
      <c r="M33" s="35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s="9" customFormat="1" ht="11.45" customHeight="1" outlineLevel="1">
      <c r="A34" s="17">
        <v>4</v>
      </c>
      <c r="B34" s="25" t="s">
        <v>129</v>
      </c>
      <c r="C34" s="26" t="s">
        <v>34</v>
      </c>
      <c r="D34" s="26">
        <f t="shared" si="2"/>
        <v>68.44</v>
      </c>
      <c r="E34" s="26">
        <f t="shared" si="3"/>
        <v>73.08</v>
      </c>
      <c r="F34" s="26">
        <f t="shared" si="4"/>
        <v>78.300000000000011</v>
      </c>
      <c r="G34" s="26">
        <f t="shared" si="5"/>
        <v>62.64</v>
      </c>
      <c r="H34" s="5">
        <v>58</v>
      </c>
      <c r="I34" s="98"/>
      <c r="J34" s="6"/>
      <c r="K34" s="35"/>
      <c r="L34" s="5"/>
      <c r="M34" s="35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s="9" customFormat="1" ht="11.45" customHeight="1" outlineLevel="1">
      <c r="A35" s="17">
        <v>5</v>
      </c>
      <c r="B35" s="25" t="s">
        <v>130</v>
      </c>
      <c r="C35" s="26" t="s">
        <v>34</v>
      </c>
      <c r="D35" s="26">
        <f t="shared" si="2"/>
        <v>74.339999999999989</v>
      </c>
      <c r="E35" s="26">
        <f t="shared" si="3"/>
        <v>79.38</v>
      </c>
      <c r="F35" s="26">
        <f t="shared" si="4"/>
        <v>85.050000000000011</v>
      </c>
      <c r="G35" s="26">
        <f t="shared" si="5"/>
        <v>68.040000000000006</v>
      </c>
      <c r="H35" s="5">
        <v>63</v>
      </c>
      <c r="I35" s="98"/>
      <c r="J35" s="6"/>
      <c r="K35" s="35"/>
      <c r="L35" s="5"/>
      <c r="M35" s="35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s="9" customFormat="1" ht="11.45" customHeight="1" outlineLevel="1">
      <c r="A36" s="17">
        <v>6</v>
      </c>
      <c r="B36" s="25" t="s">
        <v>97</v>
      </c>
      <c r="C36" s="26" t="s">
        <v>34</v>
      </c>
      <c r="D36" s="26">
        <f t="shared" si="2"/>
        <v>0</v>
      </c>
      <c r="E36" s="26">
        <f t="shared" si="3"/>
        <v>0</v>
      </c>
      <c r="F36" s="26">
        <f>H36*1.35</f>
        <v>0</v>
      </c>
      <c r="G36" s="26">
        <f t="shared" si="5"/>
        <v>0</v>
      </c>
      <c r="H36" s="5"/>
      <c r="I36" s="98"/>
      <c r="J36" s="6"/>
      <c r="K36" s="35"/>
      <c r="L36" s="5"/>
      <c r="M36" s="35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s="9" customFormat="1" ht="11.45" customHeight="1" outlineLevel="1">
      <c r="A37" s="17">
        <v>7</v>
      </c>
      <c r="B37" s="25" t="s">
        <v>35</v>
      </c>
      <c r="C37" s="26" t="s">
        <v>43</v>
      </c>
      <c r="D37" s="26">
        <f t="shared" si="2"/>
        <v>7.08</v>
      </c>
      <c r="E37" s="26">
        <f t="shared" si="3"/>
        <v>7.5600000000000005</v>
      </c>
      <c r="F37" s="26">
        <f t="shared" si="4"/>
        <v>8.1000000000000014</v>
      </c>
      <c r="G37" s="26">
        <f t="shared" si="5"/>
        <v>6.48</v>
      </c>
      <c r="H37" s="5">
        <v>6</v>
      </c>
      <c r="I37" s="98"/>
      <c r="J37" s="6"/>
      <c r="K37" s="35"/>
      <c r="L37" s="5"/>
      <c r="M37" s="36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s="9" customFormat="1" ht="11.45" customHeight="1" outlineLevel="1">
      <c r="A38" s="17">
        <v>8</v>
      </c>
      <c r="B38" s="25" t="s">
        <v>36</v>
      </c>
      <c r="C38" s="26" t="s">
        <v>43</v>
      </c>
      <c r="D38" s="26">
        <f t="shared" si="2"/>
        <v>10.926799999999998</v>
      </c>
      <c r="E38" s="26">
        <f t="shared" si="3"/>
        <v>11.6676</v>
      </c>
      <c r="F38" s="26">
        <f t="shared" si="4"/>
        <v>12.501000000000001</v>
      </c>
      <c r="G38" s="26">
        <f t="shared" si="5"/>
        <v>10.0008</v>
      </c>
      <c r="H38" s="5">
        <v>9.26</v>
      </c>
      <c r="I38" s="98"/>
      <c r="J38" s="6"/>
      <c r="K38" s="35"/>
      <c r="L38" s="5"/>
      <c r="M38" s="36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s="9" customFormat="1" ht="11.45" customHeight="1" outlineLevel="1">
      <c r="A39" s="17">
        <v>9</v>
      </c>
      <c r="B39" s="25" t="s">
        <v>37</v>
      </c>
      <c r="C39" s="26" t="s">
        <v>43</v>
      </c>
      <c r="D39" s="26">
        <f t="shared" si="2"/>
        <v>15.93</v>
      </c>
      <c r="E39" s="26">
        <f t="shared" si="3"/>
        <v>17.010000000000002</v>
      </c>
      <c r="F39" s="26">
        <f t="shared" si="4"/>
        <v>18.225000000000001</v>
      </c>
      <c r="G39" s="26">
        <f t="shared" si="5"/>
        <v>14.580000000000002</v>
      </c>
      <c r="H39" s="5">
        <v>13.5</v>
      </c>
      <c r="I39" s="98"/>
      <c r="J39" s="6"/>
      <c r="K39" s="35"/>
      <c r="L39" s="5"/>
      <c r="M39" s="36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s="9" customFormat="1" ht="11.45" customHeight="1" outlineLevel="1">
      <c r="A40" s="17">
        <v>10</v>
      </c>
      <c r="B40" s="25" t="s">
        <v>38</v>
      </c>
      <c r="C40" s="26" t="s">
        <v>43</v>
      </c>
      <c r="D40" s="26">
        <f t="shared" si="2"/>
        <v>23.599999999999998</v>
      </c>
      <c r="E40" s="26">
        <f t="shared" si="3"/>
        <v>25.2</v>
      </c>
      <c r="F40" s="26">
        <f t="shared" si="4"/>
        <v>27</v>
      </c>
      <c r="G40" s="26">
        <f t="shared" si="5"/>
        <v>21.6</v>
      </c>
      <c r="H40" s="5">
        <v>20</v>
      </c>
      <c r="I40" s="98"/>
      <c r="J40" s="6"/>
      <c r="K40" s="35"/>
      <c r="L40" s="5"/>
      <c r="M40" s="36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s="9" customFormat="1" ht="11.45" customHeight="1" outlineLevel="1">
      <c r="A41" s="17">
        <v>11</v>
      </c>
      <c r="B41" s="25" t="s">
        <v>39</v>
      </c>
      <c r="C41" s="26" t="s">
        <v>17</v>
      </c>
      <c r="D41" s="26">
        <f>H41*1.2</f>
        <v>0.26400000000000001</v>
      </c>
      <c r="E41" s="26">
        <f>H41*1.3</f>
        <v>0.28600000000000003</v>
      </c>
      <c r="F41" s="26">
        <f>H41*1.4</f>
        <v>0.308</v>
      </c>
      <c r="G41" s="26">
        <f>H41*1.15</f>
        <v>0.253</v>
      </c>
      <c r="H41" s="5">
        <v>0.22</v>
      </c>
      <c r="I41" s="98"/>
      <c r="J41" s="6"/>
      <c r="K41" s="35"/>
      <c r="L41" s="5"/>
      <c r="M41" s="36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s="9" customFormat="1" ht="11.45" customHeight="1" outlineLevel="1">
      <c r="A42" s="17">
        <v>12</v>
      </c>
      <c r="B42" s="25" t="s">
        <v>40</v>
      </c>
      <c r="C42" s="26" t="s">
        <v>17</v>
      </c>
      <c r="D42" s="26">
        <f>H42*1.2</f>
        <v>0.28799999999999998</v>
      </c>
      <c r="E42" s="26">
        <f>H42*1.3</f>
        <v>0.312</v>
      </c>
      <c r="F42" s="26">
        <f>H42*1.45</f>
        <v>0.34799999999999998</v>
      </c>
      <c r="G42" s="26">
        <f>H42*1.15</f>
        <v>0.27599999999999997</v>
      </c>
      <c r="H42" s="5">
        <v>0.24</v>
      </c>
      <c r="I42" s="98"/>
      <c r="J42" s="6"/>
      <c r="K42" s="35"/>
      <c r="L42" s="6"/>
      <c r="M42" s="36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s="9" customFormat="1" ht="11.45" customHeight="1" outlineLevel="1">
      <c r="A43" s="17">
        <v>13</v>
      </c>
      <c r="B43" s="25" t="s">
        <v>41</v>
      </c>
      <c r="C43" s="26" t="s">
        <v>17</v>
      </c>
      <c r="D43" s="26">
        <f>H43*1.65</f>
        <v>0.41249999999999998</v>
      </c>
      <c r="E43" s="26">
        <f>H43*1.7</f>
        <v>0.42499999999999999</v>
      </c>
      <c r="F43" s="26">
        <f>H43*1.8</f>
        <v>0.45</v>
      </c>
      <c r="G43" s="26">
        <f>H43*1.2</f>
        <v>0.3</v>
      </c>
      <c r="H43" s="5">
        <v>0.25</v>
      </c>
      <c r="I43" s="98"/>
      <c r="J43" s="6"/>
      <c r="K43" s="35"/>
      <c r="L43" s="6"/>
      <c r="M43" s="36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s="40" customFormat="1" ht="11.45" customHeight="1" outlineLevel="1">
      <c r="A44" s="17">
        <v>14</v>
      </c>
      <c r="B44" s="18" t="s">
        <v>42</v>
      </c>
      <c r="C44" s="37" t="s">
        <v>43</v>
      </c>
      <c r="D44" s="27">
        <f>H44*1.75</f>
        <v>2.7124999999999999</v>
      </c>
      <c r="E44" s="27">
        <f>H44*1.85</f>
        <v>2.8675000000000002</v>
      </c>
      <c r="F44" s="27">
        <f>H44*1.95</f>
        <v>3.0225</v>
      </c>
      <c r="G44" s="26">
        <f>H44*1.2</f>
        <v>1.8599999999999999</v>
      </c>
      <c r="H44" s="5">
        <v>1.55</v>
      </c>
      <c r="I44" s="98"/>
      <c r="J44" s="36"/>
      <c r="K44" s="35"/>
      <c r="L44" s="36"/>
      <c r="M44" s="36"/>
      <c r="N44" s="38"/>
      <c r="O44" s="38"/>
      <c r="P44" s="38"/>
      <c r="Q44" s="38"/>
      <c r="R44" s="38"/>
      <c r="S44" s="38"/>
      <c r="T44" s="38"/>
      <c r="U44" s="39"/>
      <c r="V44" s="39"/>
      <c r="W44" s="39"/>
    </row>
    <row r="45" spans="1:23" s="40" customFormat="1" ht="11.45" customHeight="1" outlineLevel="1">
      <c r="A45" s="17">
        <v>15</v>
      </c>
      <c r="B45" s="18" t="s">
        <v>44</v>
      </c>
      <c r="C45" s="37" t="s">
        <v>43</v>
      </c>
      <c r="D45" s="27">
        <f>H45*1.3</f>
        <v>3.8870000000000005</v>
      </c>
      <c r="E45" s="27">
        <f>H45*1.4</f>
        <v>4.1859999999999999</v>
      </c>
      <c r="F45" s="27">
        <f>H45*1.49</f>
        <v>4.4551000000000007</v>
      </c>
      <c r="G45" s="26">
        <f>H45*1.2</f>
        <v>3.5880000000000001</v>
      </c>
      <c r="H45" s="5">
        <v>2.99</v>
      </c>
      <c r="I45" s="98"/>
      <c r="J45" s="36"/>
      <c r="K45" s="35"/>
      <c r="L45" s="36"/>
      <c r="M45" s="36"/>
      <c r="N45" s="38"/>
      <c r="O45" s="38"/>
      <c r="P45" s="38"/>
      <c r="Q45" s="38"/>
      <c r="R45" s="38"/>
      <c r="S45" s="38"/>
      <c r="T45" s="38"/>
      <c r="U45" s="39"/>
      <c r="V45" s="39"/>
      <c r="W45" s="39"/>
    </row>
    <row r="46" spans="1:23" s="40" customFormat="1" ht="11.45" customHeight="1" outlineLevel="1">
      <c r="A46" s="17">
        <v>16</v>
      </c>
      <c r="B46" s="18" t="s">
        <v>45</v>
      </c>
      <c r="C46" s="37" t="s">
        <v>43</v>
      </c>
      <c r="D46" s="27">
        <f>H46*1.3</f>
        <v>3.8870000000000005</v>
      </c>
      <c r="E46" s="27">
        <f>H46*1.4</f>
        <v>4.1859999999999999</v>
      </c>
      <c r="F46" s="27">
        <f>H46*1.49</f>
        <v>4.4551000000000007</v>
      </c>
      <c r="G46" s="26">
        <f>H46*1.2</f>
        <v>3.5880000000000001</v>
      </c>
      <c r="H46" s="5">
        <v>2.99</v>
      </c>
      <c r="I46" s="98"/>
      <c r="J46" s="36"/>
      <c r="K46" s="35"/>
      <c r="L46" s="36"/>
      <c r="M46" s="36"/>
      <c r="N46" s="38"/>
      <c r="O46" s="38"/>
      <c r="P46" s="38"/>
      <c r="Q46" s="38"/>
      <c r="R46" s="38"/>
      <c r="S46" s="38"/>
      <c r="T46" s="38"/>
      <c r="U46" s="39"/>
      <c r="V46" s="39"/>
      <c r="W46" s="39"/>
    </row>
    <row r="47" spans="1:23" s="40" customFormat="1" ht="11.45" customHeight="1" outlineLevel="1">
      <c r="A47" s="17">
        <v>17</v>
      </c>
      <c r="B47" s="18" t="s">
        <v>46</v>
      </c>
      <c r="C47" s="37" t="s">
        <v>43</v>
      </c>
      <c r="D47" s="27">
        <f>H47*1.3</f>
        <v>3.8870000000000005</v>
      </c>
      <c r="E47" s="27">
        <f>H47*1.4</f>
        <v>4.1859999999999999</v>
      </c>
      <c r="F47" s="27">
        <f>H47*1.49</f>
        <v>4.4551000000000007</v>
      </c>
      <c r="G47" s="26">
        <f>H47*1.2</f>
        <v>3.5880000000000001</v>
      </c>
      <c r="H47" s="5">
        <v>2.99</v>
      </c>
      <c r="I47" s="98"/>
      <c r="J47" s="36"/>
      <c r="K47" s="35"/>
      <c r="L47" s="36"/>
      <c r="M47" s="36"/>
      <c r="N47" s="38"/>
      <c r="O47" s="38"/>
      <c r="P47" s="38"/>
      <c r="Q47" s="38"/>
      <c r="R47" s="38"/>
      <c r="S47" s="38"/>
      <c r="T47" s="38"/>
      <c r="U47" s="39"/>
      <c r="V47" s="39"/>
      <c r="W47" s="39"/>
    </row>
    <row r="48" spans="1:23" s="9" customFormat="1" ht="11.45" customHeight="1">
      <c r="A48" s="15"/>
      <c r="B48" s="96" t="s">
        <v>48</v>
      </c>
      <c r="C48" s="96"/>
      <c r="D48" s="96"/>
      <c r="E48" s="96"/>
      <c r="F48" s="96"/>
      <c r="G48" s="96"/>
      <c r="H48" s="5"/>
      <c r="I48" s="98"/>
      <c r="J48" s="6"/>
      <c r="K48" s="5"/>
      <c r="L48" s="5"/>
      <c r="M48" s="7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s="9" customFormat="1" ht="11.45" customHeight="1" outlineLevel="1">
      <c r="A49" s="41">
        <v>1</v>
      </c>
      <c r="B49" s="42" t="s">
        <v>124</v>
      </c>
      <c r="C49" s="37" t="s">
        <v>43</v>
      </c>
      <c r="D49" s="26">
        <f>H49*1.15</f>
        <v>91.424999999999997</v>
      </c>
      <c r="E49" s="26">
        <f>H49*1.17</f>
        <v>93.015000000000001</v>
      </c>
      <c r="F49" s="26">
        <f>H49*1.22</f>
        <v>96.99</v>
      </c>
      <c r="G49" s="26">
        <f>H49*1.1</f>
        <v>87.45</v>
      </c>
      <c r="H49" s="5">
        <v>79.5</v>
      </c>
      <c r="I49" s="98"/>
      <c r="J49" s="6"/>
      <c r="K49" s="5"/>
      <c r="L49" s="5"/>
      <c r="M49" s="6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s="9" customFormat="1" ht="11.45" customHeight="1" outlineLevel="1">
      <c r="A50" s="41">
        <v>2</v>
      </c>
      <c r="B50" s="42" t="s">
        <v>49</v>
      </c>
      <c r="C50" s="37" t="s">
        <v>47</v>
      </c>
      <c r="D50" s="26">
        <f>H50*1.13</f>
        <v>164.98</v>
      </c>
      <c r="E50" s="26">
        <f>H50*1.15</f>
        <v>167.89999999999998</v>
      </c>
      <c r="F50" s="26">
        <f>H50*1.17</f>
        <v>170.82</v>
      </c>
      <c r="G50" s="26">
        <f>H50*1.1</f>
        <v>160.60000000000002</v>
      </c>
      <c r="H50" s="5">
        <v>146</v>
      </c>
      <c r="I50" s="98"/>
      <c r="J50" s="6"/>
      <c r="K50" s="5"/>
      <c r="L50" s="5"/>
      <c r="M50" s="43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s="9" customFormat="1" ht="11.45" customHeight="1" outlineLevel="1">
      <c r="A51" s="41">
        <v>3</v>
      </c>
      <c r="B51" s="42" t="s">
        <v>50</v>
      </c>
      <c r="C51" s="37" t="s">
        <v>47</v>
      </c>
      <c r="D51" s="26">
        <f>H51*1.13</f>
        <v>261.02999999999997</v>
      </c>
      <c r="E51" s="26">
        <f>H51*1.15</f>
        <v>265.64999999999998</v>
      </c>
      <c r="F51" s="26">
        <f>H51*1.18</f>
        <v>272.58</v>
      </c>
      <c r="G51" s="26">
        <f>H51*1.1</f>
        <v>254.10000000000002</v>
      </c>
      <c r="H51" s="5">
        <v>231</v>
      </c>
      <c r="I51" s="98"/>
      <c r="J51" s="6"/>
      <c r="K51" s="5"/>
      <c r="L51" s="5"/>
      <c r="M51" s="43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s="9" customFormat="1" ht="11.45" customHeight="1">
      <c r="A52" s="15"/>
      <c r="B52" s="96" t="s">
        <v>51</v>
      </c>
      <c r="C52" s="96"/>
      <c r="D52" s="96"/>
      <c r="E52" s="96"/>
      <c r="F52" s="96"/>
      <c r="G52" s="96"/>
      <c r="H52" s="5"/>
      <c r="I52" s="98"/>
      <c r="J52" s="6"/>
      <c r="K52" s="5"/>
      <c r="L52" s="5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s="9" customFormat="1" ht="11.45" customHeight="1" outlineLevel="1">
      <c r="A53" s="41">
        <v>1</v>
      </c>
      <c r="B53" s="42" t="s">
        <v>52</v>
      </c>
      <c r="C53" s="37" t="s">
        <v>43</v>
      </c>
      <c r="D53" s="26">
        <f>H53*1.45</f>
        <v>5.8</v>
      </c>
      <c r="E53" s="26">
        <f>H53*1.55</f>
        <v>6.2</v>
      </c>
      <c r="F53" s="26">
        <f>H53*1.68</f>
        <v>6.72</v>
      </c>
      <c r="G53" s="26">
        <f>H53*1.2</f>
        <v>4.8</v>
      </c>
      <c r="H53" s="5">
        <v>4</v>
      </c>
      <c r="I53" s="98"/>
      <c r="J53" s="6"/>
      <c r="K53" s="5"/>
      <c r="L53" s="5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s="9" customFormat="1" ht="11.45" customHeight="1" outlineLevel="1">
      <c r="A54" s="41">
        <v>2</v>
      </c>
      <c r="B54" s="25" t="s">
        <v>86</v>
      </c>
      <c r="C54" s="26" t="s">
        <v>47</v>
      </c>
      <c r="D54" s="26">
        <f>H54*1.12</f>
        <v>6.4960000000000004</v>
      </c>
      <c r="E54" s="26">
        <f>H54*1.16</f>
        <v>6.7279999999999998</v>
      </c>
      <c r="F54" s="26">
        <f>H54*1.258</f>
        <v>7.2964000000000002</v>
      </c>
      <c r="G54" s="26">
        <f>H54*1.08</f>
        <v>6.2640000000000002</v>
      </c>
      <c r="H54" s="5">
        <v>5.8</v>
      </c>
      <c r="I54" s="98"/>
      <c r="J54" s="6"/>
      <c r="K54" s="5"/>
      <c r="L54" s="5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s="9" customFormat="1" ht="11.45" customHeight="1" outlineLevel="1">
      <c r="A55" s="41">
        <v>3</v>
      </c>
      <c r="B55" s="25" t="s">
        <v>85</v>
      </c>
      <c r="C55" s="26" t="s">
        <v>47</v>
      </c>
      <c r="D55" s="26">
        <f>H55*1.55</f>
        <v>10.478</v>
      </c>
      <c r="E55" s="26">
        <f>H55*1.65</f>
        <v>11.154</v>
      </c>
      <c r="F55" s="26">
        <f>H55*1.849</f>
        <v>12.499239999999999</v>
      </c>
      <c r="G55" s="26">
        <f>H55*1.25</f>
        <v>8.4499999999999993</v>
      </c>
      <c r="H55" s="5">
        <v>6.76</v>
      </c>
      <c r="I55" s="98"/>
      <c r="J55" s="6"/>
      <c r="K55" s="5"/>
      <c r="L55" s="5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s="9" customFormat="1" ht="11.45" customHeight="1" outlineLevel="1">
      <c r="A56" s="41">
        <v>4</v>
      </c>
      <c r="B56" s="25" t="s">
        <v>54</v>
      </c>
      <c r="C56" s="26" t="s">
        <v>53</v>
      </c>
      <c r="D56" s="26">
        <f>H56*1.4</f>
        <v>3.0659999999999998</v>
      </c>
      <c r="E56" s="26">
        <f>H56*1.5</f>
        <v>3.2850000000000001</v>
      </c>
      <c r="F56" s="26">
        <f>H56*1.598</f>
        <v>3.4996200000000002</v>
      </c>
      <c r="G56" s="26">
        <f>H56*1.2</f>
        <v>2.6279999999999997</v>
      </c>
      <c r="H56" s="5">
        <v>2.19</v>
      </c>
      <c r="I56" s="98"/>
      <c r="J56" s="6"/>
      <c r="K56" s="5"/>
      <c r="L56" s="5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s="9" customFormat="1" ht="11.45" customHeight="1" outlineLevel="1">
      <c r="A57" s="41">
        <v>5</v>
      </c>
      <c r="B57" s="25" t="s">
        <v>55</v>
      </c>
      <c r="C57" s="26" t="s">
        <v>53</v>
      </c>
      <c r="D57" s="26">
        <f>H57*1.4</f>
        <v>4.4939999999999998</v>
      </c>
      <c r="E57" s="26">
        <f>H57*1.5</f>
        <v>4.8149999999999995</v>
      </c>
      <c r="F57" s="26">
        <f>H57*1.401</f>
        <v>4.4972099999999999</v>
      </c>
      <c r="G57" s="26">
        <f>H57*1.2</f>
        <v>3.8519999999999999</v>
      </c>
      <c r="H57" s="5">
        <v>3.21</v>
      </c>
      <c r="I57" s="98"/>
      <c r="J57" s="6"/>
      <c r="K57" s="5"/>
      <c r="L57" s="5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s="9" customFormat="1" ht="11.45" customHeight="1" outlineLevel="1">
      <c r="A58" s="41">
        <v>6</v>
      </c>
      <c r="B58" s="45" t="s">
        <v>132</v>
      </c>
      <c r="C58" s="26" t="s">
        <v>47</v>
      </c>
      <c r="D58" s="26">
        <f>H58*1.2</f>
        <v>84.48</v>
      </c>
      <c r="E58" s="26">
        <f>H58*1.22</f>
        <v>85.888000000000005</v>
      </c>
      <c r="F58" s="26">
        <f>H58*1.25</f>
        <v>88</v>
      </c>
      <c r="G58" s="26">
        <f>H58*1.15</f>
        <v>80.959999999999994</v>
      </c>
      <c r="H58" s="5">
        <v>70.400000000000006</v>
      </c>
      <c r="I58" s="98"/>
      <c r="J58" s="6"/>
      <c r="K58" s="5"/>
      <c r="L58" s="5"/>
      <c r="M58" s="7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s="44" customFormat="1" ht="11.45" customHeight="1">
      <c r="A59" s="15"/>
      <c r="B59" s="99" t="s">
        <v>56</v>
      </c>
      <c r="C59" s="99"/>
      <c r="D59" s="99"/>
      <c r="E59" s="99"/>
      <c r="F59" s="99"/>
      <c r="G59" s="99"/>
      <c r="H59" s="5"/>
      <c r="I59" s="98"/>
      <c r="J59" s="43"/>
      <c r="K59" s="35"/>
      <c r="L59" s="43"/>
      <c r="M59" s="35"/>
      <c r="N59" s="38"/>
      <c r="O59" s="38"/>
      <c r="P59" s="38"/>
      <c r="Q59" s="38"/>
      <c r="R59" s="38"/>
      <c r="S59" s="38"/>
    </row>
    <row r="60" spans="1:23" s="44" customFormat="1" ht="11.45" customHeight="1" outlineLevel="1">
      <c r="A60" s="17">
        <v>1</v>
      </c>
      <c r="B60" s="18" t="s">
        <v>57</v>
      </c>
      <c r="C60" s="26" t="s">
        <v>53</v>
      </c>
      <c r="D60" s="46">
        <f>H60*1.3</f>
        <v>181.16800000000003</v>
      </c>
      <c r="E60" s="46">
        <f>H60*1.4</f>
        <v>195.10400000000001</v>
      </c>
      <c r="F60" s="46">
        <f>H60*1.4355</f>
        <v>200.05128000000002</v>
      </c>
      <c r="G60" s="47">
        <f>H60*1.2</f>
        <v>167.232</v>
      </c>
      <c r="H60" s="5">
        <v>139.36000000000001</v>
      </c>
      <c r="I60" s="98"/>
      <c r="J60" s="43"/>
      <c r="K60" s="35"/>
      <c r="L60" s="43"/>
      <c r="M60" s="35"/>
    </row>
    <row r="61" spans="1:23" s="44" customFormat="1" ht="11.45" customHeight="1" outlineLevel="1">
      <c r="A61" s="17">
        <v>2</v>
      </c>
      <c r="B61" s="18" t="s">
        <v>58</v>
      </c>
      <c r="C61" s="26" t="s">
        <v>53</v>
      </c>
      <c r="D61" s="46">
        <f>H61*1.3</f>
        <v>181.16800000000003</v>
      </c>
      <c r="E61" s="46">
        <f>H61*1.4</f>
        <v>195.10400000000001</v>
      </c>
      <c r="F61" s="46">
        <f>H61*1.4355</f>
        <v>200.05128000000002</v>
      </c>
      <c r="G61" s="47">
        <f>H61*1.2</f>
        <v>167.232</v>
      </c>
      <c r="H61" s="5">
        <v>139.36000000000001</v>
      </c>
      <c r="I61" s="98"/>
      <c r="J61" s="43"/>
      <c r="K61" s="35"/>
      <c r="L61" s="43"/>
      <c r="M61" s="35"/>
    </row>
    <row r="62" spans="1:23" s="9" customFormat="1" ht="11.45" customHeight="1">
      <c r="A62" s="15"/>
      <c r="B62" s="96" t="s">
        <v>59</v>
      </c>
      <c r="C62" s="96"/>
      <c r="D62" s="96"/>
      <c r="E62" s="96"/>
      <c r="F62" s="96"/>
      <c r="G62" s="96"/>
      <c r="H62" s="5"/>
      <c r="I62" s="98"/>
      <c r="J62" s="6"/>
      <c r="K62" s="5"/>
      <c r="L62" s="5"/>
      <c r="M62" s="7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s="9" customFormat="1" ht="11.45" customHeight="1" outlineLevel="1">
      <c r="A63" s="17">
        <v>1</v>
      </c>
      <c r="B63" s="18" t="s">
        <v>61</v>
      </c>
      <c r="C63" s="26" t="s">
        <v>60</v>
      </c>
      <c r="D63" s="26">
        <f>H63*1.2</f>
        <v>25.8</v>
      </c>
      <c r="E63" s="26">
        <f>H63*1.235</f>
        <v>26.552500000000002</v>
      </c>
      <c r="F63" s="26">
        <f>H63*1.265</f>
        <v>27.197499999999998</v>
      </c>
      <c r="G63" s="26">
        <f t="shared" ref="G63:G71" si="6">H63*1.15</f>
        <v>24.724999999999998</v>
      </c>
      <c r="H63" s="5">
        <v>21.5</v>
      </c>
      <c r="I63" s="98"/>
      <c r="J63" s="6"/>
      <c r="K63" s="5"/>
      <c r="L63" s="5"/>
      <c r="M63" s="48"/>
      <c r="N63" s="49"/>
      <c r="O63" s="21"/>
      <c r="P63" s="21"/>
      <c r="Q63" s="21"/>
      <c r="R63" s="8"/>
      <c r="S63" s="8"/>
      <c r="T63" s="8"/>
      <c r="U63" s="8"/>
      <c r="V63" s="8"/>
      <c r="W63" s="8"/>
    </row>
    <row r="64" spans="1:23" s="9" customFormat="1" ht="11.45" customHeight="1" outlineLevel="1">
      <c r="A64" s="17">
        <v>2</v>
      </c>
      <c r="B64" s="25" t="s">
        <v>62</v>
      </c>
      <c r="C64" s="26" t="s">
        <v>60</v>
      </c>
      <c r="D64" s="26">
        <f>H64*1.2</f>
        <v>47.52</v>
      </c>
      <c r="E64" s="26">
        <f>H64*1.235</f>
        <v>48.906000000000006</v>
      </c>
      <c r="F64" s="26">
        <f>H64*1.265</f>
        <v>50.094000000000001</v>
      </c>
      <c r="G64" s="26">
        <f t="shared" si="6"/>
        <v>45.54</v>
      </c>
      <c r="H64" s="5">
        <v>39.6</v>
      </c>
      <c r="I64" s="98"/>
      <c r="J64" s="6"/>
      <c r="K64" s="5"/>
      <c r="L64" s="5"/>
      <c r="M64" s="48"/>
      <c r="N64" s="49"/>
      <c r="O64" s="21"/>
      <c r="P64" s="21"/>
      <c r="Q64" s="21"/>
      <c r="R64" s="8"/>
      <c r="S64" s="8"/>
      <c r="T64" s="8"/>
      <c r="U64" s="8"/>
      <c r="V64" s="8"/>
      <c r="W64" s="8"/>
    </row>
    <row r="65" spans="1:23" s="9" customFormat="1" ht="11.45" customHeight="1" outlineLevel="1">
      <c r="A65" s="17">
        <v>3</v>
      </c>
      <c r="B65" s="25" t="s">
        <v>63</v>
      </c>
      <c r="C65" s="26" t="s">
        <v>60</v>
      </c>
      <c r="D65" s="26">
        <f>H65*1.2</f>
        <v>48</v>
      </c>
      <c r="E65" s="26">
        <f>H65*1.235</f>
        <v>49.400000000000006</v>
      </c>
      <c r="F65" s="26">
        <f>H65*1.265</f>
        <v>50.599999999999994</v>
      </c>
      <c r="G65" s="26">
        <f t="shared" si="6"/>
        <v>46</v>
      </c>
      <c r="H65" s="5">
        <v>40</v>
      </c>
      <c r="I65" s="98"/>
      <c r="J65" s="6"/>
      <c r="K65" s="5"/>
      <c r="L65" s="5"/>
      <c r="M65" s="48"/>
      <c r="N65" s="49"/>
      <c r="O65" s="21"/>
      <c r="P65" s="21"/>
      <c r="Q65" s="21"/>
      <c r="R65" s="8"/>
      <c r="S65" s="8"/>
      <c r="T65" s="8"/>
      <c r="U65" s="8"/>
      <c r="V65" s="8"/>
      <c r="W65" s="8"/>
    </row>
    <row r="66" spans="1:23" s="9" customFormat="1" ht="11.45" customHeight="1" outlineLevel="1">
      <c r="A66" s="17">
        <v>4</v>
      </c>
      <c r="B66" s="25" t="s">
        <v>64</v>
      </c>
      <c r="C66" s="26" t="s">
        <v>60</v>
      </c>
      <c r="D66" s="26">
        <f>H66*1.2</f>
        <v>33.239999999999995</v>
      </c>
      <c r="E66" s="26">
        <f>H66*1.235</f>
        <v>34.209499999999998</v>
      </c>
      <c r="F66" s="26">
        <f>H66*1.265</f>
        <v>35.040499999999994</v>
      </c>
      <c r="G66" s="26">
        <f t="shared" si="6"/>
        <v>31.854999999999997</v>
      </c>
      <c r="H66" s="5">
        <v>27.7</v>
      </c>
      <c r="I66" s="98"/>
      <c r="J66" s="6"/>
      <c r="K66" s="5"/>
      <c r="L66" s="5"/>
      <c r="M66" s="48"/>
      <c r="N66" s="49"/>
      <c r="O66" s="21"/>
      <c r="P66" s="21"/>
      <c r="Q66" s="21"/>
      <c r="R66" s="8"/>
      <c r="S66" s="8"/>
      <c r="T66" s="8"/>
      <c r="U66" s="8"/>
      <c r="V66" s="8"/>
      <c r="W66" s="8"/>
    </row>
    <row r="67" spans="1:23" s="9" customFormat="1" ht="11.45" customHeight="1" outlineLevel="1">
      <c r="A67" s="17">
        <v>5</v>
      </c>
      <c r="B67" s="34" t="s">
        <v>65</v>
      </c>
      <c r="C67" s="26" t="s">
        <v>17</v>
      </c>
      <c r="D67" s="26">
        <f>H67*1.2</f>
        <v>150</v>
      </c>
      <c r="E67" s="26">
        <f>H67*1.235</f>
        <v>154.375</v>
      </c>
      <c r="F67" s="26">
        <f>H67*1.265</f>
        <v>158.125</v>
      </c>
      <c r="G67" s="26">
        <f t="shared" si="6"/>
        <v>143.75</v>
      </c>
      <c r="H67" s="5">
        <v>125</v>
      </c>
      <c r="I67" s="98"/>
      <c r="J67" s="6"/>
      <c r="K67" s="5"/>
      <c r="L67" s="5"/>
      <c r="M67" s="48"/>
      <c r="N67" s="49"/>
      <c r="O67" s="21"/>
      <c r="P67" s="21"/>
      <c r="Q67" s="21"/>
      <c r="R67" s="8"/>
      <c r="S67" s="8"/>
      <c r="T67" s="8"/>
      <c r="U67" s="8"/>
      <c r="V67" s="8"/>
      <c r="W67" s="8"/>
    </row>
    <row r="68" spans="1:23" s="9" customFormat="1" ht="11.45" customHeight="1" outlineLevel="1">
      <c r="A68" s="17">
        <v>6</v>
      </c>
      <c r="B68" s="34" t="s">
        <v>66</v>
      </c>
      <c r="C68" s="26" t="s">
        <v>60</v>
      </c>
      <c r="D68" s="26">
        <f>H68*1.16</f>
        <v>72.395599999999988</v>
      </c>
      <c r="E68" s="26">
        <f>H68*1.17</f>
        <v>73.019699999999986</v>
      </c>
      <c r="F68" s="26">
        <f>H68*1.2</f>
        <v>74.891999999999996</v>
      </c>
      <c r="G68" s="26">
        <f t="shared" si="6"/>
        <v>71.771499999999989</v>
      </c>
      <c r="H68" s="5">
        <v>62.41</v>
      </c>
      <c r="I68" s="98"/>
      <c r="J68" s="6"/>
      <c r="K68" s="5"/>
      <c r="L68" s="5"/>
      <c r="M68" s="48"/>
      <c r="N68" s="49"/>
      <c r="O68" s="21"/>
      <c r="P68" s="21"/>
      <c r="Q68" s="21"/>
      <c r="R68" s="8"/>
      <c r="S68" s="8"/>
      <c r="T68" s="8"/>
      <c r="U68" s="8"/>
      <c r="V68" s="8"/>
      <c r="W68" s="8"/>
    </row>
    <row r="69" spans="1:23" s="9" customFormat="1" ht="11.45" customHeight="1" outlineLevel="1">
      <c r="A69" s="17">
        <v>7</v>
      </c>
      <c r="B69" s="25" t="s">
        <v>67</v>
      </c>
      <c r="C69" s="26" t="s">
        <v>60</v>
      </c>
      <c r="D69" s="26">
        <f>H69*1.2</f>
        <v>55.872</v>
      </c>
      <c r="E69" s="26">
        <f>H69*1.235</f>
        <v>57.50160000000001</v>
      </c>
      <c r="F69" s="26">
        <f>H69*1.265</f>
        <v>58.898399999999995</v>
      </c>
      <c r="G69" s="26">
        <f t="shared" si="6"/>
        <v>53.543999999999997</v>
      </c>
      <c r="H69" s="5">
        <v>46.56</v>
      </c>
      <c r="I69" s="98"/>
      <c r="J69" s="6"/>
      <c r="K69" s="5"/>
      <c r="L69" s="5"/>
      <c r="M69" s="48"/>
      <c r="N69" s="49"/>
      <c r="O69" s="21"/>
      <c r="P69" s="21"/>
      <c r="Q69" s="21"/>
      <c r="R69" s="8"/>
      <c r="S69" s="8"/>
      <c r="T69" s="8"/>
      <c r="U69" s="8"/>
      <c r="V69" s="8"/>
      <c r="W69" s="8"/>
    </row>
    <row r="70" spans="1:23" s="9" customFormat="1" ht="11.45" customHeight="1" outlineLevel="1">
      <c r="A70" s="17">
        <v>8</v>
      </c>
      <c r="B70" s="34" t="s">
        <v>68</v>
      </c>
      <c r="C70" s="26" t="s">
        <v>60</v>
      </c>
      <c r="D70" s="26">
        <f>H70*1.2</f>
        <v>51.72</v>
      </c>
      <c r="E70" s="26">
        <f>H70*1.235</f>
        <v>53.228500000000004</v>
      </c>
      <c r="F70" s="26">
        <f>H70*1.265</f>
        <v>54.521499999999996</v>
      </c>
      <c r="G70" s="26">
        <f t="shared" si="6"/>
        <v>49.564999999999998</v>
      </c>
      <c r="H70" s="5">
        <v>43.1</v>
      </c>
      <c r="I70" s="98"/>
      <c r="J70" s="6"/>
      <c r="K70" s="5"/>
      <c r="L70" s="5"/>
      <c r="M70" s="48"/>
      <c r="N70" s="49"/>
      <c r="O70" s="21"/>
      <c r="P70" s="21"/>
      <c r="Q70" s="21"/>
      <c r="R70" s="8"/>
      <c r="S70" s="8"/>
      <c r="T70" s="8"/>
      <c r="U70" s="8"/>
      <c r="V70" s="8"/>
      <c r="W70" s="8"/>
    </row>
    <row r="71" spans="1:23" s="9" customFormat="1" ht="11.45" customHeight="1" outlineLevel="1">
      <c r="A71" s="17">
        <v>9</v>
      </c>
      <c r="B71" s="34" t="s">
        <v>69</v>
      </c>
      <c r="C71" s="26" t="s">
        <v>60</v>
      </c>
      <c r="D71" s="26">
        <f>H71*1.2</f>
        <v>47.543999999999997</v>
      </c>
      <c r="E71" s="26">
        <f>H71*1.235</f>
        <v>48.930700000000002</v>
      </c>
      <c r="F71" s="26">
        <f>H71*1.265</f>
        <v>50.119299999999996</v>
      </c>
      <c r="G71" s="26">
        <f t="shared" si="6"/>
        <v>45.562999999999995</v>
      </c>
      <c r="H71" s="5">
        <v>39.619999999999997</v>
      </c>
      <c r="I71" s="6"/>
      <c r="J71" s="6"/>
      <c r="K71" s="5"/>
      <c r="L71" s="5"/>
      <c r="M71" s="48"/>
      <c r="N71" s="49"/>
      <c r="O71" s="21"/>
      <c r="P71" s="21"/>
      <c r="Q71" s="21"/>
      <c r="R71" s="8"/>
      <c r="S71" s="8"/>
      <c r="T71" s="8"/>
      <c r="U71" s="8"/>
      <c r="V71" s="8"/>
      <c r="W71" s="8"/>
    </row>
    <row r="72" spans="1:23" s="9" customFormat="1" ht="11.45" customHeight="1">
      <c r="A72" s="15"/>
      <c r="B72" s="99" t="s">
        <v>70</v>
      </c>
      <c r="C72" s="99"/>
      <c r="D72" s="99"/>
      <c r="E72" s="99"/>
      <c r="F72" s="99"/>
      <c r="G72" s="99"/>
      <c r="H72" s="5"/>
      <c r="I72" s="6"/>
      <c r="J72" s="6"/>
      <c r="K72" s="50"/>
      <c r="L72" s="5"/>
      <c r="M72" s="7"/>
    </row>
    <row r="73" spans="1:23" s="9" customFormat="1" ht="11.45" customHeight="1" outlineLevel="1">
      <c r="A73" s="17">
        <v>1</v>
      </c>
      <c r="B73" s="25" t="s">
        <v>71</v>
      </c>
      <c r="C73" s="26" t="s">
        <v>60</v>
      </c>
      <c r="D73" s="26">
        <f>H73*1.12</f>
        <v>81.760000000000005</v>
      </c>
      <c r="E73" s="26">
        <f>H73*1.15</f>
        <v>83.949999999999989</v>
      </c>
      <c r="F73" s="26">
        <f>H73*1.18</f>
        <v>86.14</v>
      </c>
      <c r="G73" s="26">
        <f>H73*1.1</f>
        <v>80.300000000000011</v>
      </c>
      <c r="H73" s="5">
        <v>73</v>
      </c>
      <c r="I73" s="97" t="s">
        <v>152</v>
      </c>
      <c r="J73" s="6"/>
      <c r="K73" s="32"/>
      <c r="L73" s="32"/>
      <c r="M73" s="51"/>
      <c r="N73" s="52"/>
      <c r="O73" s="53"/>
    </row>
    <row r="74" spans="1:23" s="9" customFormat="1" ht="11.45" customHeight="1" outlineLevel="1">
      <c r="A74" s="17">
        <v>2</v>
      </c>
      <c r="B74" s="25" t="s">
        <v>72</v>
      </c>
      <c r="C74" s="26" t="s">
        <v>60</v>
      </c>
      <c r="D74" s="26">
        <f>H74*1.06</f>
        <v>43.46</v>
      </c>
      <c r="E74" s="26">
        <f>H74*1.08</f>
        <v>44.28</v>
      </c>
      <c r="F74" s="26">
        <f>H74*1.1</f>
        <v>45.1</v>
      </c>
      <c r="G74" s="26">
        <f>H74*1.02</f>
        <v>41.82</v>
      </c>
      <c r="H74" s="5">
        <v>41</v>
      </c>
      <c r="I74" s="97"/>
      <c r="J74" s="6"/>
      <c r="K74" s="32"/>
      <c r="L74" s="32"/>
      <c r="M74" s="51"/>
      <c r="N74" s="52"/>
      <c r="O74" s="53"/>
    </row>
    <row r="75" spans="1:23" s="9" customFormat="1" ht="11.45" customHeight="1" outlineLevel="1">
      <c r="A75" s="17">
        <v>3</v>
      </c>
      <c r="B75" s="25" t="s">
        <v>73</v>
      </c>
      <c r="C75" s="26" t="s">
        <v>60</v>
      </c>
      <c r="D75" s="26">
        <f>H75*1.09</f>
        <v>44.254000000000005</v>
      </c>
      <c r="E75" s="26">
        <f>H75*1.12</f>
        <v>45.472000000000008</v>
      </c>
      <c r="F75" s="26">
        <f>H75*1.145</f>
        <v>46.487000000000002</v>
      </c>
      <c r="G75" s="26">
        <f>H75*1.02</f>
        <v>41.411999999999999</v>
      </c>
      <c r="H75" s="5">
        <v>40.6</v>
      </c>
      <c r="I75" s="97"/>
      <c r="J75" s="6"/>
      <c r="K75" s="32"/>
      <c r="L75" s="32"/>
      <c r="M75" s="51"/>
      <c r="N75" s="52"/>
      <c r="O75" s="53"/>
    </row>
    <row r="76" spans="1:23" s="9" customFormat="1" ht="11.45" customHeight="1" outlineLevel="1">
      <c r="A76" s="17">
        <v>4</v>
      </c>
      <c r="B76" s="25" t="s">
        <v>74</v>
      </c>
      <c r="C76" s="26" t="s">
        <v>60</v>
      </c>
      <c r="D76" s="26">
        <f>H76*1.08</f>
        <v>78.84</v>
      </c>
      <c r="E76" s="26">
        <f>H76*1.1</f>
        <v>80.300000000000011</v>
      </c>
      <c r="F76" s="26">
        <f>H76*1.12</f>
        <v>81.760000000000005</v>
      </c>
      <c r="G76" s="26">
        <f>H76*1.02</f>
        <v>74.460000000000008</v>
      </c>
      <c r="H76" s="5">
        <v>73</v>
      </c>
      <c r="I76" s="97"/>
      <c r="J76" s="6"/>
      <c r="K76" s="32"/>
      <c r="L76" s="32"/>
      <c r="M76" s="51"/>
      <c r="N76" s="52"/>
      <c r="O76" s="53"/>
    </row>
    <row r="77" spans="1:23" s="9" customFormat="1" ht="11.45" customHeight="1" outlineLevel="1">
      <c r="A77" s="17">
        <v>5</v>
      </c>
      <c r="B77" s="25" t="s">
        <v>75</v>
      </c>
      <c r="C77" s="26" t="s">
        <v>60</v>
      </c>
      <c r="D77" s="26">
        <f>H77*1.08</f>
        <v>60.588000000000008</v>
      </c>
      <c r="E77" s="26">
        <f>H77*1.1</f>
        <v>61.710000000000008</v>
      </c>
      <c r="F77" s="26">
        <f>H77*1.12</f>
        <v>62.832000000000008</v>
      </c>
      <c r="G77" s="26">
        <f>H77*1.02</f>
        <v>57.222000000000001</v>
      </c>
      <c r="H77" s="5">
        <v>56.1</v>
      </c>
      <c r="I77" s="97"/>
      <c r="J77" s="6"/>
      <c r="K77" s="32"/>
      <c r="L77" s="32"/>
      <c r="M77" s="51"/>
      <c r="N77" s="52"/>
      <c r="O77" s="53"/>
    </row>
    <row r="78" spans="1:23" s="44" customFormat="1" ht="11.45" customHeight="1">
      <c r="A78" s="15"/>
      <c r="B78" s="100" t="s">
        <v>76</v>
      </c>
      <c r="C78" s="100"/>
      <c r="D78" s="100"/>
      <c r="E78" s="100"/>
      <c r="F78" s="100"/>
      <c r="G78" s="100"/>
      <c r="H78" s="5"/>
      <c r="I78" s="97"/>
      <c r="J78" s="43"/>
      <c r="K78" s="35"/>
      <c r="L78" s="35"/>
      <c r="M78" s="36"/>
      <c r="N78" s="38"/>
      <c r="O78" s="38"/>
      <c r="P78" s="38"/>
      <c r="Q78" s="38"/>
      <c r="R78" s="38"/>
    </row>
    <row r="79" spans="1:23" s="44" customFormat="1" ht="11.45" customHeight="1" outlineLevel="1">
      <c r="A79" s="19">
        <v>1</v>
      </c>
      <c r="B79" s="18" t="s">
        <v>131</v>
      </c>
      <c r="C79" s="19" t="s">
        <v>60</v>
      </c>
      <c r="D79" s="26">
        <f>H79*1.04</f>
        <v>27.04</v>
      </c>
      <c r="E79" s="26">
        <f>H79*1.05</f>
        <v>27.3</v>
      </c>
      <c r="F79" s="26">
        <f>H79*1.06</f>
        <v>27.560000000000002</v>
      </c>
      <c r="G79" s="26">
        <f>H79*1.02</f>
        <v>26.52</v>
      </c>
      <c r="H79" s="5">
        <v>26</v>
      </c>
      <c r="I79" s="97"/>
      <c r="J79" s="43"/>
      <c r="K79" s="35"/>
      <c r="L79" s="35"/>
      <c r="M79" s="36"/>
      <c r="N79" s="38"/>
      <c r="O79" s="38"/>
      <c r="P79" s="38"/>
      <c r="Q79" s="38"/>
      <c r="R79" s="38"/>
      <c r="S79" s="38"/>
      <c r="T79" s="38"/>
      <c r="U79" s="38"/>
      <c r="V79" s="38"/>
      <c r="W79" s="38"/>
    </row>
    <row r="80" spans="1:23" s="44" customFormat="1" ht="11.45" customHeight="1">
      <c r="A80" s="15"/>
      <c r="B80" s="100" t="s">
        <v>77</v>
      </c>
      <c r="C80" s="100"/>
      <c r="D80" s="100"/>
      <c r="E80" s="100"/>
      <c r="F80" s="100"/>
      <c r="G80" s="100"/>
      <c r="H80" s="5"/>
      <c r="I80" s="97"/>
      <c r="J80" s="43"/>
      <c r="K80" s="35"/>
      <c r="L80" s="43"/>
      <c r="M80" s="35"/>
      <c r="N80" s="38"/>
      <c r="O80" s="38"/>
      <c r="P80" s="38"/>
      <c r="Q80" s="38"/>
      <c r="R80" s="38"/>
      <c r="S80" s="38"/>
      <c r="T80" s="38"/>
      <c r="U80" s="38"/>
      <c r="V80" s="38"/>
      <c r="W80" s="38"/>
    </row>
    <row r="81" spans="1:23" s="44" customFormat="1" ht="11.45" customHeight="1" outlineLevel="1">
      <c r="A81" s="54">
        <v>1</v>
      </c>
      <c r="B81" s="55" t="s">
        <v>78</v>
      </c>
      <c r="C81" s="19" t="s">
        <v>11</v>
      </c>
      <c r="D81" s="27">
        <f>H81*1.1</f>
        <v>90.2</v>
      </c>
      <c r="E81" s="46">
        <f>H81*1.14</f>
        <v>93.47999999999999</v>
      </c>
      <c r="F81" s="46">
        <f>H81*1.18</f>
        <v>96.759999999999991</v>
      </c>
      <c r="G81" s="47">
        <f>H81*1.08</f>
        <v>88.56</v>
      </c>
      <c r="H81" s="5">
        <v>82</v>
      </c>
      <c r="I81" s="97"/>
      <c r="J81" s="43"/>
      <c r="K81" s="35"/>
      <c r="L81" s="43"/>
      <c r="M81" s="35"/>
      <c r="N81" s="38"/>
      <c r="O81" s="38"/>
      <c r="P81" s="38"/>
      <c r="Q81" s="38"/>
      <c r="R81" s="38"/>
      <c r="S81" s="38"/>
      <c r="T81" s="38"/>
      <c r="U81" s="38"/>
      <c r="V81" s="38"/>
      <c r="W81" s="38"/>
    </row>
    <row r="82" spans="1:23" s="44" customFormat="1" ht="11.45" customHeight="1" outlineLevel="1">
      <c r="A82" s="19">
        <v>2</v>
      </c>
      <c r="B82" s="18" t="s">
        <v>79</v>
      </c>
      <c r="C82" s="19" t="s">
        <v>11</v>
      </c>
      <c r="D82" s="27">
        <f>H82*1.1</f>
        <v>101.2</v>
      </c>
      <c r="E82" s="46">
        <f>H82*1.14</f>
        <v>104.88</v>
      </c>
      <c r="F82" s="46">
        <f>H82*1.18</f>
        <v>108.55999999999999</v>
      </c>
      <c r="G82" s="47">
        <f>H82*1.08</f>
        <v>99.360000000000014</v>
      </c>
      <c r="H82" s="5">
        <v>92</v>
      </c>
      <c r="I82" s="97"/>
      <c r="J82" s="43"/>
      <c r="K82" s="35"/>
      <c r="L82" s="43"/>
      <c r="M82" s="35"/>
      <c r="N82" s="38"/>
      <c r="O82" s="38"/>
      <c r="P82" s="38"/>
      <c r="Q82" s="38"/>
      <c r="R82" s="56"/>
      <c r="S82" s="38"/>
      <c r="T82" s="38"/>
      <c r="U82" s="38"/>
      <c r="V82" s="38"/>
      <c r="W82" s="38"/>
    </row>
    <row r="83" spans="1:23" s="44" customFormat="1" ht="11.45" customHeight="1" outlineLevel="1">
      <c r="A83" s="19">
        <v>3</v>
      </c>
      <c r="B83" s="18" t="s">
        <v>80</v>
      </c>
      <c r="C83" s="19" t="s">
        <v>11</v>
      </c>
      <c r="D83" s="27">
        <f>H83*1.1</f>
        <v>114.4</v>
      </c>
      <c r="E83" s="46">
        <f>H83*1.14</f>
        <v>118.55999999999999</v>
      </c>
      <c r="F83" s="46">
        <f>H83*1.18</f>
        <v>122.72</v>
      </c>
      <c r="G83" s="47">
        <f>H83*1.08</f>
        <v>112.32000000000001</v>
      </c>
      <c r="H83" s="5">
        <v>104</v>
      </c>
      <c r="I83" s="97"/>
      <c r="J83" s="43"/>
      <c r="K83" s="35"/>
      <c r="L83" s="43"/>
      <c r="M83" s="35"/>
      <c r="N83" s="38"/>
      <c r="O83" s="38"/>
      <c r="P83" s="38"/>
      <c r="Q83" s="38"/>
      <c r="R83" s="56"/>
      <c r="S83" s="38"/>
      <c r="T83" s="38"/>
      <c r="U83" s="38"/>
      <c r="V83" s="38"/>
      <c r="W83" s="38"/>
    </row>
    <row r="84" spans="1:23" s="44" customFormat="1" ht="11.45" customHeight="1">
      <c r="A84" s="15"/>
      <c r="B84" s="99" t="s">
        <v>148</v>
      </c>
      <c r="C84" s="99"/>
      <c r="D84" s="99"/>
      <c r="E84" s="99"/>
      <c r="F84" s="99"/>
      <c r="G84" s="99"/>
      <c r="H84" s="5"/>
      <c r="I84" s="97"/>
      <c r="J84" s="6"/>
      <c r="K84" s="35"/>
      <c r="L84" s="43"/>
      <c r="M84" s="35"/>
      <c r="N84" s="38"/>
      <c r="O84" s="38"/>
      <c r="P84" s="38"/>
      <c r="Q84" s="38"/>
      <c r="R84" s="38"/>
      <c r="S84" s="38"/>
    </row>
    <row r="85" spans="1:23" s="44" customFormat="1" ht="11.45" customHeight="1" outlineLevel="1">
      <c r="A85" s="17">
        <v>1</v>
      </c>
      <c r="B85" s="18" t="s">
        <v>147</v>
      </c>
      <c r="C85" s="26" t="s">
        <v>81</v>
      </c>
      <c r="D85" s="26">
        <f>H85*1.09</f>
        <v>248.52</v>
      </c>
      <c r="E85" s="26">
        <f>H85*1.12</f>
        <v>255.36</v>
      </c>
      <c r="F85" s="26">
        <f>H85*1.14</f>
        <v>259.91999999999996</v>
      </c>
      <c r="G85" s="26">
        <f>H85*1.03</f>
        <v>234.84</v>
      </c>
      <c r="H85" s="5">
        <v>228</v>
      </c>
      <c r="I85" s="97"/>
      <c r="J85" s="6"/>
      <c r="K85" s="35"/>
      <c r="L85" s="43"/>
      <c r="M85" s="35"/>
    </row>
    <row r="86" spans="1:23" s="44" customFormat="1" ht="11.45" customHeight="1" outlineLevel="1">
      <c r="A86" s="17">
        <v>2</v>
      </c>
      <c r="B86" s="18" t="s">
        <v>88</v>
      </c>
      <c r="C86" s="26" t="s">
        <v>81</v>
      </c>
      <c r="D86" s="26">
        <f>H86*1.09</f>
        <v>310.65000000000003</v>
      </c>
      <c r="E86" s="26">
        <v>310</v>
      </c>
      <c r="F86" s="26">
        <f>H86*1.14</f>
        <v>324.89999999999998</v>
      </c>
      <c r="G86" s="26">
        <f>H86*1.03</f>
        <v>293.55</v>
      </c>
      <c r="H86" s="5">
        <v>285</v>
      </c>
      <c r="I86" s="97"/>
      <c r="J86" s="6"/>
      <c r="K86" s="35"/>
      <c r="L86" s="43"/>
      <c r="M86" s="35"/>
    </row>
    <row r="87" spans="1:23" s="44" customFormat="1" ht="11.45" customHeight="1" outlineLevel="1">
      <c r="A87" s="17">
        <v>3</v>
      </c>
      <c r="B87" s="18" t="s">
        <v>87</v>
      </c>
      <c r="C87" s="26" t="s">
        <v>81</v>
      </c>
      <c r="D87" s="26">
        <f>H87*1.09</f>
        <v>430.55</v>
      </c>
      <c r="E87" s="26">
        <f>H87*1.1</f>
        <v>434.50000000000006</v>
      </c>
      <c r="F87" s="26">
        <f>H87*1.14</f>
        <v>450.29999999999995</v>
      </c>
      <c r="G87" s="26">
        <f>H87*1.03</f>
        <v>406.85</v>
      </c>
      <c r="H87" s="5">
        <v>395</v>
      </c>
      <c r="I87" s="97"/>
      <c r="J87" s="6"/>
      <c r="K87" s="35"/>
      <c r="L87" s="43"/>
      <c r="M87" s="35"/>
    </row>
    <row r="88" spans="1:23" s="9" customFormat="1" ht="11.45" customHeight="1">
      <c r="A88" s="15"/>
      <c r="B88" s="99" t="s">
        <v>82</v>
      </c>
      <c r="C88" s="99"/>
      <c r="D88" s="99"/>
      <c r="E88" s="99"/>
      <c r="F88" s="99"/>
      <c r="G88" s="99"/>
      <c r="H88" s="5"/>
      <c r="I88" s="97"/>
      <c r="J88" s="28"/>
      <c r="K88" s="5"/>
      <c r="L88" s="6"/>
      <c r="M88" s="5"/>
      <c r="N88" s="8"/>
      <c r="O88" s="8"/>
      <c r="P88" s="8"/>
      <c r="Q88" s="8"/>
      <c r="R88" s="8"/>
      <c r="S88" s="8"/>
    </row>
    <row r="89" spans="1:23" s="9" customFormat="1" ht="11.45" customHeight="1" outlineLevel="1">
      <c r="A89" s="17">
        <v>1</v>
      </c>
      <c r="B89" s="25" t="s">
        <v>83</v>
      </c>
      <c r="C89" s="26" t="s">
        <v>17</v>
      </c>
      <c r="D89" s="47">
        <f>H89*1.08</f>
        <v>30.294000000000004</v>
      </c>
      <c r="E89" s="47">
        <f>H89*1.12</f>
        <v>31.416000000000004</v>
      </c>
      <c r="F89" s="26">
        <f>H89*1.16</f>
        <v>32.537999999999997</v>
      </c>
      <c r="G89" s="26">
        <f>H89*1.04</f>
        <v>29.172000000000001</v>
      </c>
      <c r="H89" s="5">
        <v>28.05</v>
      </c>
      <c r="I89" s="97"/>
      <c r="J89" s="28"/>
      <c r="K89" s="5"/>
      <c r="L89" s="6"/>
      <c r="M89" s="5"/>
      <c r="N89" s="8"/>
      <c r="O89" s="8"/>
      <c r="P89" s="8"/>
      <c r="Q89" s="8"/>
      <c r="R89" s="8"/>
      <c r="S89" s="8"/>
    </row>
    <row r="90" spans="1:23" s="9" customFormat="1" ht="11.45" customHeight="1" outlineLevel="1">
      <c r="A90" s="17">
        <v>2</v>
      </c>
      <c r="B90" s="25" t="s">
        <v>103</v>
      </c>
      <c r="C90" s="26" t="s">
        <v>17</v>
      </c>
      <c r="D90" s="47">
        <f>H90*1.08</f>
        <v>41.903999999999996</v>
      </c>
      <c r="E90" s="47">
        <f>H90*1.12</f>
        <v>43.456000000000003</v>
      </c>
      <c r="F90" s="26">
        <f>H90*1.16</f>
        <v>45.007999999999996</v>
      </c>
      <c r="G90" s="26">
        <f>H90*1.04</f>
        <v>40.351999999999997</v>
      </c>
      <c r="H90" s="5">
        <v>38.799999999999997</v>
      </c>
      <c r="I90" s="97"/>
      <c r="J90" s="28"/>
      <c r="K90" s="5"/>
      <c r="L90" s="6"/>
      <c r="M90" s="5"/>
      <c r="N90" s="8"/>
      <c r="O90" s="8"/>
      <c r="P90" s="8"/>
      <c r="Q90" s="8"/>
      <c r="R90" s="8"/>
      <c r="S90" s="8"/>
    </row>
    <row r="91" spans="1:23" s="9" customFormat="1" ht="11.45" customHeight="1" outlineLevel="1">
      <c r="A91" s="17">
        <v>3</v>
      </c>
      <c r="B91" s="25" t="s">
        <v>125</v>
      </c>
      <c r="C91" s="26" t="s">
        <v>17</v>
      </c>
      <c r="D91" s="47">
        <f>H91*1.08</f>
        <v>35.423999999999999</v>
      </c>
      <c r="E91" s="47">
        <f>H91*1.12</f>
        <v>36.735999999999997</v>
      </c>
      <c r="F91" s="26">
        <f>H91*1.16</f>
        <v>38.047999999999995</v>
      </c>
      <c r="G91" s="26">
        <f>H91*1.04</f>
        <v>34.111999999999995</v>
      </c>
      <c r="H91" s="5">
        <v>32.799999999999997</v>
      </c>
      <c r="I91" s="97"/>
      <c r="J91" s="28"/>
      <c r="K91" s="5"/>
      <c r="L91" s="6"/>
      <c r="M91" s="5"/>
      <c r="N91" s="8"/>
      <c r="O91" s="8"/>
      <c r="P91" s="8"/>
      <c r="Q91" s="8"/>
      <c r="R91" s="8"/>
      <c r="S91" s="8"/>
    </row>
    <row r="92" spans="1:23" s="9" customFormat="1" ht="11.45" customHeight="1">
      <c r="A92" s="15"/>
      <c r="B92" s="99" t="s">
        <v>150</v>
      </c>
      <c r="C92" s="99"/>
      <c r="D92" s="99"/>
      <c r="E92" s="99"/>
      <c r="F92" s="99"/>
      <c r="G92" s="99"/>
      <c r="H92" s="5"/>
      <c r="I92" s="97"/>
      <c r="J92" s="28"/>
      <c r="K92" s="48"/>
      <c r="L92" s="6"/>
      <c r="M92" s="5"/>
      <c r="N92" s="8"/>
      <c r="O92" s="8"/>
      <c r="P92" s="8"/>
      <c r="Q92" s="8"/>
      <c r="R92" s="8"/>
      <c r="S92" s="8"/>
    </row>
    <row r="93" spans="1:23" s="9" customFormat="1" ht="11.45" customHeight="1">
      <c r="A93" s="15"/>
      <c r="B93" s="99" t="s">
        <v>151</v>
      </c>
      <c r="C93" s="99"/>
      <c r="D93" s="99"/>
      <c r="E93" s="99"/>
      <c r="F93" s="99"/>
      <c r="G93" s="99"/>
      <c r="H93" s="5"/>
      <c r="I93" s="97"/>
      <c r="J93" s="28"/>
      <c r="K93" s="5"/>
      <c r="L93" s="6"/>
      <c r="M93" s="5"/>
      <c r="N93" s="8"/>
      <c r="O93" s="8"/>
      <c r="P93" s="8"/>
      <c r="Q93" s="8"/>
      <c r="R93" s="8"/>
      <c r="S93" s="8"/>
    </row>
    <row r="94" spans="1:23" s="9" customFormat="1" ht="11.45" customHeight="1">
      <c r="A94" s="15"/>
      <c r="B94" s="99" t="s">
        <v>84</v>
      </c>
      <c r="C94" s="99"/>
      <c r="D94" s="99"/>
      <c r="E94" s="99"/>
      <c r="F94" s="99"/>
      <c r="G94" s="99"/>
      <c r="H94" s="5"/>
      <c r="I94" s="97"/>
      <c r="J94" s="6"/>
      <c r="K94" s="5"/>
      <c r="L94" s="5"/>
      <c r="M94" s="36"/>
      <c r="N94" s="8"/>
      <c r="O94" s="8"/>
      <c r="P94" s="8"/>
      <c r="Q94" s="8"/>
      <c r="R94" s="8"/>
    </row>
    <row r="95" spans="1:23" s="9" customFormat="1" ht="11.45" customHeight="1" outlineLevel="1">
      <c r="A95" s="17">
        <v>1</v>
      </c>
      <c r="B95" s="34" t="s">
        <v>89</v>
      </c>
      <c r="C95" s="26" t="s">
        <v>17</v>
      </c>
      <c r="D95" s="26">
        <f>H95*1.1</f>
        <v>33</v>
      </c>
      <c r="E95" s="26">
        <f>H95*1.16</f>
        <v>34.799999999999997</v>
      </c>
      <c r="F95" s="26">
        <f>H95*1.2</f>
        <v>36</v>
      </c>
      <c r="G95" s="26">
        <f>H95*1.08</f>
        <v>32.400000000000006</v>
      </c>
      <c r="H95" s="5">
        <v>30</v>
      </c>
      <c r="I95" s="97"/>
      <c r="J95" s="6"/>
      <c r="K95" s="32"/>
      <c r="L95" s="5"/>
      <c r="M95" s="7"/>
    </row>
    <row r="96" spans="1:23" ht="11.45" customHeight="1" outlineLevel="1">
      <c r="A96" s="57">
        <v>2</v>
      </c>
      <c r="B96" s="58" t="s">
        <v>91</v>
      </c>
      <c r="C96" s="57" t="s">
        <v>17</v>
      </c>
      <c r="D96" s="26">
        <f>H96*1.1</f>
        <v>35.860000000000007</v>
      </c>
      <c r="E96" s="26">
        <f>H96*1.16</f>
        <v>37.816000000000003</v>
      </c>
      <c r="F96" s="26">
        <f>H96*1.2</f>
        <v>39.119999999999997</v>
      </c>
      <c r="G96" s="26">
        <f>H96*1.08</f>
        <v>35.208000000000006</v>
      </c>
      <c r="H96" s="59">
        <v>32.6</v>
      </c>
      <c r="I96" s="97"/>
      <c r="P96" s="63"/>
    </row>
    <row r="97" spans="1:16" ht="11.45" customHeight="1" outlineLevel="1">
      <c r="A97" s="57">
        <v>3</v>
      </c>
      <c r="B97" s="58" t="s">
        <v>90</v>
      </c>
      <c r="C97" s="57" t="s">
        <v>17</v>
      </c>
      <c r="D97" s="26">
        <f>H97*1.1</f>
        <v>12.100000000000001</v>
      </c>
      <c r="E97" s="26">
        <f>H97*1.16</f>
        <v>12.76</v>
      </c>
      <c r="F97" s="26">
        <f>H97*1.2</f>
        <v>13.2</v>
      </c>
      <c r="G97" s="26">
        <f>H97*1.08</f>
        <v>11.88</v>
      </c>
      <c r="H97" s="59">
        <v>11</v>
      </c>
      <c r="I97" s="97"/>
      <c r="P97" s="63"/>
    </row>
    <row r="98" spans="1:16" ht="11.45" customHeight="1" outlineLevel="1">
      <c r="A98" s="57">
        <v>4</v>
      </c>
      <c r="B98" s="58" t="s">
        <v>126</v>
      </c>
      <c r="C98" s="57" t="s">
        <v>17</v>
      </c>
      <c r="D98" s="26">
        <f>H98*1.1</f>
        <v>41.470000000000006</v>
      </c>
      <c r="E98" s="26">
        <f>H98*1.16</f>
        <v>43.731999999999999</v>
      </c>
      <c r="F98" s="26">
        <f>H98*1.2</f>
        <v>45.24</v>
      </c>
      <c r="G98" s="26">
        <f>H98*1.08</f>
        <v>40.716000000000008</v>
      </c>
      <c r="H98" s="59">
        <v>37.700000000000003</v>
      </c>
      <c r="I98" s="97"/>
      <c r="P98" s="65"/>
    </row>
    <row r="99" spans="1:16" ht="11.45" customHeight="1">
      <c r="A99" s="66"/>
      <c r="B99" s="67" t="s">
        <v>98</v>
      </c>
      <c r="C99" s="66"/>
      <c r="D99" s="77"/>
      <c r="E99" s="77"/>
      <c r="F99" s="77"/>
      <c r="G99" s="77"/>
      <c r="I99" s="97"/>
      <c r="P99" s="63"/>
    </row>
    <row r="100" spans="1:16" ht="11.45" customHeight="1" outlineLevel="1">
      <c r="A100" s="57">
        <v>1</v>
      </c>
      <c r="B100" s="58" t="s">
        <v>92</v>
      </c>
      <c r="C100" s="57" t="s">
        <v>17</v>
      </c>
      <c r="D100" s="26">
        <f>H100*1.15</f>
        <v>15.1915</v>
      </c>
      <c r="E100" s="26">
        <f>H100*1.2</f>
        <v>15.852</v>
      </c>
      <c r="F100" s="26">
        <f>H100*1.259</f>
        <v>16.63139</v>
      </c>
      <c r="G100" s="26">
        <f>H100*1.1</f>
        <v>14.531000000000002</v>
      </c>
      <c r="H100" s="59">
        <v>13.21</v>
      </c>
      <c r="I100" s="97"/>
      <c r="P100" s="63"/>
    </row>
    <row r="101" spans="1:16" ht="11.45" customHeight="1" outlineLevel="1">
      <c r="A101" s="57">
        <v>2</v>
      </c>
      <c r="B101" s="58" t="s">
        <v>93</v>
      </c>
      <c r="C101" s="57" t="s">
        <v>17</v>
      </c>
      <c r="D101" s="26">
        <f>H101*1.15</f>
        <v>41.561</v>
      </c>
      <c r="E101" s="26">
        <f>H101*1.2</f>
        <v>43.368000000000002</v>
      </c>
      <c r="F101" s="26">
        <f>H101*1.259</f>
        <v>45.500259999999997</v>
      </c>
      <c r="G101" s="26">
        <f>H101*1.1</f>
        <v>39.754000000000005</v>
      </c>
      <c r="H101" s="59">
        <v>36.14</v>
      </c>
      <c r="I101" s="97"/>
      <c r="P101" s="63"/>
    </row>
    <row r="102" spans="1:16" ht="11.45" customHeight="1" outlineLevel="1">
      <c r="A102" s="57">
        <v>3</v>
      </c>
      <c r="B102" s="58" t="s">
        <v>94</v>
      </c>
      <c r="C102" s="57" t="s">
        <v>17</v>
      </c>
      <c r="D102" s="26">
        <f>H102*1.15</f>
        <v>20.7575</v>
      </c>
      <c r="E102" s="26">
        <f>H102*1.2</f>
        <v>21.66</v>
      </c>
      <c r="F102" s="26">
        <f>H102*1.259</f>
        <v>22.72495</v>
      </c>
      <c r="G102" s="26">
        <f>H102*1.1</f>
        <v>19.855000000000004</v>
      </c>
      <c r="H102" s="59">
        <v>18.05</v>
      </c>
      <c r="I102" s="97"/>
      <c r="P102" s="63"/>
    </row>
    <row r="103" spans="1:16" ht="11.45" customHeight="1" outlineLevel="1">
      <c r="A103" s="57">
        <v>4</v>
      </c>
      <c r="B103" s="58" t="s">
        <v>95</v>
      </c>
      <c r="C103" s="57" t="s">
        <v>17</v>
      </c>
      <c r="D103" s="26">
        <f>H103*1.15</f>
        <v>56.821499999999993</v>
      </c>
      <c r="E103" s="26">
        <f>H103*1.2</f>
        <v>59.291999999999994</v>
      </c>
      <c r="F103" s="26">
        <f>H103*1.259</f>
        <v>62.20718999999999</v>
      </c>
      <c r="G103" s="26">
        <f>H103*1.1</f>
        <v>54.350999999999999</v>
      </c>
      <c r="H103" s="59">
        <v>49.41</v>
      </c>
      <c r="I103" s="97"/>
      <c r="P103" s="64"/>
    </row>
    <row r="104" spans="1:16" ht="11.45" customHeight="1" outlineLevel="1">
      <c r="A104" s="57">
        <v>5</v>
      </c>
      <c r="B104" s="58" t="s">
        <v>102</v>
      </c>
      <c r="C104" s="57" t="s">
        <v>17</v>
      </c>
      <c r="D104" s="26">
        <f>H104*1.15</f>
        <v>13.339999999999998</v>
      </c>
      <c r="E104" s="26">
        <f>H104*1.2</f>
        <v>13.92</v>
      </c>
      <c r="F104" s="26">
        <f>H104*1.259</f>
        <v>14.604399999999998</v>
      </c>
      <c r="G104" s="26">
        <f>H104*1.1</f>
        <v>12.76</v>
      </c>
      <c r="H104" s="59">
        <v>11.6</v>
      </c>
      <c r="I104" s="97"/>
      <c r="P104" s="63"/>
    </row>
    <row r="105" spans="1:16" ht="11.45" customHeight="1">
      <c r="A105" s="68"/>
      <c r="B105" s="69" t="s">
        <v>96</v>
      </c>
      <c r="C105" s="70"/>
      <c r="D105" s="77"/>
      <c r="E105" s="77"/>
      <c r="F105" s="77"/>
      <c r="G105" s="77"/>
      <c r="I105" s="97"/>
      <c r="P105" s="63"/>
    </row>
    <row r="106" spans="1:16" ht="11.45" customHeight="1" outlineLevel="1">
      <c r="A106" s="71">
        <v>1</v>
      </c>
      <c r="B106" s="72" t="s">
        <v>138</v>
      </c>
      <c r="C106" s="71" t="s">
        <v>17</v>
      </c>
      <c r="D106" s="26">
        <f>H106*1.15</f>
        <v>27.576999999999998</v>
      </c>
      <c r="E106" s="26">
        <f>H106*1.2</f>
        <v>28.776</v>
      </c>
      <c r="F106" s="26">
        <f>H106*1.25</f>
        <v>29.975000000000001</v>
      </c>
      <c r="G106" s="26">
        <f>H106*1.1</f>
        <v>26.378000000000004</v>
      </c>
      <c r="H106" s="59">
        <v>23.98</v>
      </c>
      <c r="I106" s="97"/>
      <c r="P106" s="63"/>
    </row>
    <row r="107" spans="1:16" ht="11.45" customHeight="1" outlineLevel="1">
      <c r="A107" s="57">
        <v>2</v>
      </c>
      <c r="B107" s="58" t="s">
        <v>139</v>
      </c>
      <c r="C107" s="57" t="s">
        <v>17</v>
      </c>
      <c r="D107" s="26">
        <f>H107*1.15</f>
        <v>75.704499999999996</v>
      </c>
      <c r="E107" s="26">
        <f>H107*1.2</f>
        <v>78.995999999999995</v>
      </c>
      <c r="F107" s="26">
        <f>H107*1.25</f>
        <v>82.287499999999994</v>
      </c>
      <c r="G107" s="26">
        <f>H107*1.1</f>
        <v>72.413000000000011</v>
      </c>
      <c r="H107" s="59">
        <v>65.83</v>
      </c>
      <c r="I107" s="97"/>
      <c r="P107" s="63"/>
    </row>
    <row r="108" spans="1:16" ht="11.45" customHeight="1" outlineLevel="1">
      <c r="A108" s="57">
        <v>3</v>
      </c>
      <c r="B108" s="58" t="s">
        <v>140</v>
      </c>
      <c r="C108" s="57" t="s">
        <v>17</v>
      </c>
      <c r="D108" s="26">
        <f>H108*1.15</f>
        <v>25.104499999999994</v>
      </c>
      <c r="E108" s="26">
        <f>H108*1.2</f>
        <v>26.195999999999998</v>
      </c>
      <c r="F108" s="26">
        <f>H108*1.25</f>
        <v>27.287499999999998</v>
      </c>
      <c r="G108" s="26">
        <f>H108*1.1</f>
        <v>24.013000000000002</v>
      </c>
      <c r="H108" s="59">
        <v>21.83</v>
      </c>
      <c r="I108" s="97"/>
    </row>
    <row r="109" spans="1:16" ht="11.45" customHeight="1" outlineLevel="1">
      <c r="A109" s="57">
        <v>4</v>
      </c>
      <c r="B109" s="58" t="s">
        <v>141</v>
      </c>
      <c r="C109" s="57" t="s">
        <v>17</v>
      </c>
      <c r="D109" s="26">
        <f>H109*1.15</f>
        <v>69.149500000000003</v>
      </c>
      <c r="E109" s="26">
        <f>H109*1.2</f>
        <v>72.156000000000006</v>
      </c>
      <c r="F109" s="26">
        <f>H109*1.25</f>
        <v>75.162500000000009</v>
      </c>
      <c r="G109" s="26">
        <f>H109*1.1</f>
        <v>66.143000000000015</v>
      </c>
      <c r="H109" s="59">
        <v>60.13</v>
      </c>
      <c r="I109" s="97"/>
    </row>
    <row r="110" spans="1:16" ht="11.45" customHeight="1">
      <c r="A110" s="68"/>
      <c r="B110" s="69" t="s">
        <v>99</v>
      </c>
      <c r="C110" s="70"/>
      <c r="D110" s="77"/>
      <c r="E110" s="77"/>
      <c r="F110" s="77"/>
      <c r="G110" s="77"/>
      <c r="I110" s="97"/>
    </row>
    <row r="111" spans="1:16" ht="11.45" customHeight="1" outlineLevel="1">
      <c r="A111" s="57">
        <v>1</v>
      </c>
      <c r="B111" s="58" t="s">
        <v>100</v>
      </c>
      <c r="C111" s="57" t="s">
        <v>17</v>
      </c>
      <c r="D111" s="26">
        <f>H111*1.3</f>
        <v>25.701000000000001</v>
      </c>
      <c r="E111" s="26">
        <f>H111*1.4</f>
        <v>27.677999999999997</v>
      </c>
      <c r="F111" s="26">
        <f>H111*1.5</f>
        <v>29.655000000000001</v>
      </c>
      <c r="G111" s="26">
        <f>H111*1.2</f>
        <v>23.724</v>
      </c>
      <c r="H111" s="59">
        <v>19.77</v>
      </c>
      <c r="I111" s="97"/>
    </row>
    <row r="112" spans="1:16" ht="11.45" customHeight="1" outlineLevel="1">
      <c r="A112" s="57">
        <v>2</v>
      </c>
      <c r="B112" s="58" t="s">
        <v>101</v>
      </c>
      <c r="C112" s="57" t="s">
        <v>17</v>
      </c>
      <c r="D112" s="26">
        <f t="shared" ref="D112:D129" si="7">H112*1.3</f>
        <v>9.620000000000001</v>
      </c>
      <c r="E112" s="26">
        <f t="shared" ref="E112:E129" si="8">H112*1.4</f>
        <v>10.36</v>
      </c>
      <c r="F112" s="26">
        <f t="shared" ref="F112:F128" si="9">H112*1.5</f>
        <v>11.100000000000001</v>
      </c>
      <c r="G112" s="26">
        <f t="shared" ref="G112:G132" si="10">H112*1.2</f>
        <v>8.8800000000000008</v>
      </c>
      <c r="H112" s="59">
        <v>7.4</v>
      </c>
      <c r="I112" s="97"/>
    </row>
    <row r="113" spans="1:9" ht="11.45" customHeight="1" outlineLevel="1">
      <c r="A113" s="57">
        <v>3</v>
      </c>
      <c r="B113" s="58" t="s">
        <v>111</v>
      </c>
      <c r="C113" s="57" t="s">
        <v>17</v>
      </c>
      <c r="D113" s="26">
        <f t="shared" si="7"/>
        <v>3.0550000000000002</v>
      </c>
      <c r="E113" s="26">
        <f t="shared" si="8"/>
        <v>3.29</v>
      </c>
      <c r="F113" s="26">
        <f t="shared" si="9"/>
        <v>3.5250000000000004</v>
      </c>
      <c r="G113" s="26">
        <f t="shared" si="10"/>
        <v>2.82</v>
      </c>
      <c r="H113" s="59">
        <v>2.35</v>
      </c>
      <c r="I113" s="97"/>
    </row>
    <row r="114" spans="1:9" ht="11.45" customHeight="1" outlineLevel="1">
      <c r="A114" s="57">
        <v>4</v>
      </c>
      <c r="B114" s="58" t="s">
        <v>104</v>
      </c>
      <c r="C114" s="57" t="s">
        <v>17</v>
      </c>
      <c r="D114" s="26">
        <f t="shared" si="7"/>
        <v>18.2</v>
      </c>
      <c r="E114" s="26">
        <f t="shared" si="8"/>
        <v>19.599999999999998</v>
      </c>
      <c r="F114" s="26">
        <f t="shared" si="9"/>
        <v>21</v>
      </c>
      <c r="G114" s="26">
        <f t="shared" si="10"/>
        <v>16.8</v>
      </c>
      <c r="H114" s="59">
        <v>14</v>
      </c>
      <c r="I114" s="97"/>
    </row>
    <row r="115" spans="1:9" ht="11.45" customHeight="1" outlineLevel="1">
      <c r="A115" s="57">
        <v>5</v>
      </c>
      <c r="B115" s="58" t="s">
        <v>105</v>
      </c>
      <c r="C115" s="57" t="s">
        <v>17</v>
      </c>
      <c r="D115" s="26">
        <f t="shared" si="7"/>
        <v>8.2329000000000008</v>
      </c>
      <c r="E115" s="26">
        <f t="shared" si="8"/>
        <v>8.8661999999999992</v>
      </c>
      <c r="F115" s="26">
        <f>H115*1.5</f>
        <v>9.4995000000000012</v>
      </c>
      <c r="G115" s="26">
        <f t="shared" si="10"/>
        <v>7.5995999999999997</v>
      </c>
      <c r="H115" s="59">
        <v>6.3330000000000002</v>
      </c>
      <c r="I115" s="97"/>
    </row>
    <row r="116" spans="1:9" ht="11.45" customHeight="1" outlineLevel="1">
      <c r="A116" s="57">
        <v>6</v>
      </c>
      <c r="B116" s="58" t="s">
        <v>106</v>
      </c>
      <c r="C116" s="57" t="s">
        <v>17</v>
      </c>
      <c r="D116" s="26">
        <f t="shared" si="7"/>
        <v>4.2250000000000005</v>
      </c>
      <c r="E116" s="26">
        <f t="shared" si="8"/>
        <v>4.55</v>
      </c>
      <c r="F116" s="26">
        <f t="shared" si="9"/>
        <v>4.875</v>
      </c>
      <c r="G116" s="26">
        <f t="shared" si="10"/>
        <v>3.9</v>
      </c>
      <c r="H116" s="59">
        <v>3.25</v>
      </c>
      <c r="I116" s="97"/>
    </row>
    <row r="117" spans="1:9" ht="11.45" customHeight="1" outlineLevel="1">
      <c r="A117" s="57">
        <v>7</v>
      </c>
      <c r="B117" s="58" t="s">
        <v>107</v>
      </c>
      <c r="C117" s="57" t="s">
        <v>17</v>
      </c>
      <c r="D117" s="26">
        <f>H117*1.35</f>
        <v>2.4975000000000005</v>
      </c>
      <c r="E117" s="26">
        <f>H117*1.45</f>
        <v>2.6825000000000001</v>
      </c>
      <c r="F117" s="26">
        <f>H117*1.655</f>
        <v>3.0617500000000004</v>
      </c>
      <c r="G117" s="26">
        <f t="shared" si="10"/>
        <v>2.2200000000000002</v>
      </c>
      <c r="H117" s="59">
        <v>1.85</v>
      </c>
      <c r="I117" s="97"/>
    </row>
    <row r="118" spans="1:9" ht="11.45" customHeight="1" outlineLevel="1">
      <c r="A118" s="57">
        <v>8</v>
      </c>
      <c r="B118" s="58" t="s">
        <v>108</v>
      </c>
      <c r="C118" s="57" t="s">
        <v>17</v>
      </c>
      <c r="D118" s="26">
        <f t="shared" si="7"/>
        <v>3.5750000000000002</v>
      </c>
      <c r="E118" s="26">
        <f>H118*1.45</f>
        <v>3.9874999999999998</v>
      </c>
      <c r="F118" s="26">
        <f>H118*1.65</f>
        <v>4.5374999999999996</v>
      </c>
      <c r="G118" s="26">
        <f t="shared" si="10"/>
        <v>3.3</v>
      </c>
      <c r="H118" s="59">
        <v>2.75</v>
      </c>
      <c r="I118" s="97"/>
    </row>
    <row r="119" spans="1:9" ht="11.45" customHeight="1" outlineLevel="1">
      <c r="A119" s="57">
        <v>9</v>
      </c>
      <c r="B119" s="58" t="s">
        <v>110</v>
      </c>
      <c r="C119" s="57" t="s">
        <v>17</v>
      </c>
      <c r="D119" s="26">
        <f>H119*1.9</f>
        <v>4.4649999999999999</v>
      </c>
      <c r="E119" s="26">
        <f>H119*2</f>
        <v>4.7</v>
      </c>
      <c r="F119" s="26">
        <f>H119*2.35</f>
        <v>5.5225000000000009</v>
      </c>
      <c r="G119" s="26">
        <f>H119*1.32</f>
        <v>3.1020000000000003</v>
      </c>
      <c r="H119" s="59">
        <v>2.35</v>
      </c>
      <c r="I119" s="97"/>
    </row>
    <row r="120" spans="1:9" ht="11.45" customHeight="1" outlineLevel="1">
      <c r="A120" s="57">
        <v>10</v>
      </c>
      <c r="B120" s="58" t="s">
        <v>109</v>
      </c>
      <c r="C120" s="57" t="s">
        <v>17</v>
      </c>
      <c r="D120" s="26">
        <f>H120*1.2</f>
        <v>2.34</v>
      </c>
      <c r="E120" s="26">
        <f>H120*1.4</f>
        <v>2.73</v>
      </c>
      <c r="F120" s="26">
        <f>H120*1.5384</f>
        <v>2.9998800000000001</v>
      </c>
      <c r="G120" s="26">
        <f>H120*1.15</f>
        <v>2.2424999999999997</v>
      </c>
      <c r="H120" s="59">
        <v>1.95</v>
      </c>
      <c r="I120" s="97"/>
    </row>
    <row r="121" spans="1:9" ht="11.45" customHeight="1" outlineLevel="1">
      <c r="A121" s="57">
        <v>11</v>
      </c>
      <c r="B121" s="58" t="s">
        <v>112</v>
      </c>
      <c r="C121" s="57" t="s">
        <v>17</v>
      </c>
      <c r="D121" s="26">
        <f>H121*1.43</f>
        <v>24.31</v>
      </c>
      <c r="E121" s="26">
        <f>H121*1.5</f>
        <v>25.5</v>
      </c>
      <c r="F121" s="26">
        <f>H121*1.588</f>
        <v>26.996000000000002</v>
      </c>
      <c r="G121" s="26">
        <f>H121*1.2</f>
        <v>20.399999999999999</v>
      </c>
      <c r="H121" s="59">
        <v>17</v>
      </c>
      <c r="I121" s="97"/>
    </row>
    <row r="122" spans="1:9" ht="11.45" customHeight="1" outlineLevel="1">
      <c r="A122" s="57">
        <v>12</v>
      </c>
      <c r="B122" s="58" t="s">
        <v>113</v>
      </c>
      <c r="C122" s="57" t="s">
        <v>17</v>
      </c>
      <c r="D122" s="26">
        <f t="shared" si="7"/>
        <v>24.414000000000001</v>
      </c>
      <c r="E122" s="26">
        <f t="shared" si="8"/>
        <v>26.292000000000002</v>
      </c>
      <c r="F122" s="26">
        <f t="shared" si="9"/>
        <v>28.17</v>
      </c>
      <c r="G122" s="26">
        <f t="shared" si="10"/>
        <v>22.536000000000001</v>
      </c>
      <c r="H122" s="59">
        <v>18.78</v>
      </c>
      <c r="I122" s="97"/>
    </row>
    <row r="123" spans="1:9" ht="11.45" customHeight="1" outlineLevel="1">
      <c r="A123" s="57">
        <v>13</v>
      </c>
      <c r="B123" s="58" t="s">
        <v>114</v>
      </c>
      <c r="C123" s="57" t="s">
        <v>17</v>
      </c>
      <c r="D123" s="26">
        <f t="shared" si="7"/>
        <v>9.6875999999999998</v>
      </c>
      <c r="E123" s="26">
        <f t="shared" si="8"/>
        <v>10.432799999999999</v>
      </c>
      <c r="F123" s="26">
        <f t="shared" si="9"/>
        <v>11.178000000000001</v>
      </c>
      <c r="G123" s="26">
        <f t="shared" si="10"/>
        <v>8.9423999999999992</v>
      </c>
      <c r="H123" s="59">
        <v>7.452</v>
      </c>
      <c r="I123" s="97"/>
    </row>
    <row r="124" spans="1:9" ht="11.45" customHeight="1" outlineLevel="1">
      <c r="A124" s="57">
        <v>14</v>
      </c>
      <c r="B124" s="58" t="s">
        <v>115</v>
      </c>
      <c r="C124" s="57" t="s">
        <v>17</v>
      </c>
      <c r="D124" s="26">
        <f t="shared" si="7"/>
        <v>12.401999999999999</v>
      </c>
      <c r="E124" s="26">
        <f t="shared" si="8"/>
        <v>13.355999999999998</v>
      </c>
      <c r="F124" s="26">
        <f t="shared" si="9"/>
        <v>14.309999999999999</v>
      </c>
      <c r="G124" s="26">
        <f t="shared" si="10"/>
        <v>11.447999999999999</v>
      </c>
      <c r="H124" s="59">
        <v>9.5399999999999991</v>
      </c>
      <c r="I124" s="97"/>
    </row>
    <row r="125" spans="1:9" ht="11.45" customHeight="1" outlineLevel="1">
      <c r="A125" s="57">
        <v>15</v>
      </c>
      <c r="B125" s="58" t="s">
        <v>116</v>
      </c>
      <c r="C125" s="57" t="s">
        <v>17</v>
      </c>
      <c r="D125" s="26">
        <f t="shared" si="7"/>
        <v>12.623000000000001</v>
      </c>
      <c r="E125" s="26">
        <f t="shared" si="8"/>
        <v>13.594000000000001</v>
      </c>
      <c r="F125" s="26">
        <f t="shared" si="9"/>
        <v>14.565000000000001</v>
      </c>
      <c r="G125" s="26">
        <f t="shared" si="10"/>
        <v>11.652000000000001</v>
      </c>
      <c r="H125" s="59">
        <v>9.7100000000000009</v>
      </c>
      <c r="I125" s="97"/>
    </row>
    <row r="126" spans="1:9" ht="11.45" customHeight="1" outlineLevel="1">
      <c r="A126" s="57">
        <v>16</v>
      </c>
      <c r="B126" s="58" t="s">
        <v>117</v>
      </c>
      <c r="C126" s="57" t="s">
        <v>17</v>
      </c>
      <c r="D126" s="26">
        <f t="shared" si="7"/>
        <v>16.042000000000002</v>
      </c>
      <c r="E126" s="26">
        <f t="shared" si="8"/>
        <v>17.276</v>
      </c>
      <c r="F126" s="26">
        <f t="shared" si="9"/>
        <v>18.509999999999998</v>
      </c>
      <c r="G126" s="26">
        <f t="shared" si="10"/>
        <v>14.808</v>
      </c>
      <c r="H126" s="59">
        <v>12.34</v>
      </c>
      <c r="I126" s="97"/>
    </row>
    <row r="127" spans="1:9" ht="11.45" customHeight="1" outlineLevel="1">
      <c r="A127" s="57">
        <v>17</v>
      </c>
      <c r="B127" s="58" t="s">
        <v>118</v>
      </c>
      <c r="C127" s="57" t="s">
        <v>17</v>
      </c>
      <c r="D127" s="26">
        <f t="shared" si="7"/>
        <v>30.628</v>
      </c>
      <c r="E127" s="26">
        <f>H127*1.34</f>
        <v>31.570399999999999</v>
      </c>
      <c r="F127" s="26">
        <f>H127*1.4</f>
        <v>32.983999999999995</v>
      </c>
      <c r="G127" s="26">
        <f t="shared" si="10"/>
        <v>28.271999999999998</v>
      </c>
      <c r="H127" s="59">
        <v>23.56</v>
      </c>
      <c r="I127" s="97"/>
    </row>
    <row r="128" spans="1:9" ht="11.45" customHeight="1" outlineLevel="1">
      <c r="A128" s="57">
        <v>18</v>
      </c>
      <c r="B128" s="58" t="s">
        <v>119</v>
      </c>
      <c r="C128" s="57" t="s">
        <v>17</v>
      </c>
      <c r="D128" s="26">
        <f t="shared" si="7"/>
        <v>18.369000000000003</v>
      </c>
      <c r="E128" s="26">
        <f t="shared" si="8"/>
        <v>19.782</v>
      </c>
      <c r="F128" s="26">
        <f t="shared" si="9"/>
        <v>21.195</v>
      </c>
      <c r="G128" s="26">
        <f t="shared" si="10"/>
        <v>16.956</v>
      </c>
      <c r="H128" s="59">
        <v>14.13</v>
      </c>
      <c r="I128" s="97"/>
    </row>
    <row r="129" spans="1:9" ht="11.45" customHeight="1" outlineLevel="1">
      <c r="A129" s="57">
        <v>19</v>
      </c>
      <c r="B129" s="58" t="s">
        <v>120</v>
      </c>
      <c r="C129" s="57" t="s">
        <v>17</v>
      </c>
      <c r="D129" s="26">
        <f t="shared" si="7"/>
        <v>3.5620000000000003</v>
      </c>
      <c r="E129" s="26">
        <f t="shared" si="8"/>
        <v>3.8359999999999999</v>
      </c>
      <c r="F129" s="26">
        <f>H129*1.65</f>
        <v>4.5209999999999999</v>
      </c>
      <c r="G129" s="26">
        <f t="shared" si="10"/>
        <v>3.2880000000000003</v>
      </c>
      <c r="H129" s="59">
        <v>2.74</v>
      </c>
      <c r="I129" s="97"/>
    </row>
    <row r="130" spans="1:9" ht="11.45" customHeight="1" outlineLevel="1">
      <c r="A130" s="57">
        <v>20</v>
      </c>
      <c r="B130" s="58" t="s">
        <v>121</v>
      </c>
      <c r="C130" s="57" t="s">
        <v>17</v>
      </c>
      <c r="D130" s="26">
        <f>H130*1.43</f>
        <v>5.7914999999999992</v>
      </c>
      <c r="E130" s="26">
        <f>H130*1.54</f>
        <v>6.2370000000000001</v>
      </c>
      <c r="F130" s="26">
        <f>H130*1.61</f>
        <v>6.5205000000000002</v>
      </c>
      <c r="G130" s="26">
        <f t="shared" si="10"/>
        <v>4.8599999999999994</v>
      </c>
      <c r="H130" s="59">
        <v>4.05</v>
      </c>
      <c r="I130" s="97"/>
    </row>
    <row r="131" spans="1:9" ht="11.45" customHeight="1" outlineLevel="1">
      <c r="A131" s="57">
        <v>21</v>
      </c>
      <c r="B131" s="58" t="s">
        <v>122</v>
      </c>
      <c r="C131" s="57" t="s">
        <v>17</v>
      </c>
      <c r="D131" s="26">
        <f>H131*1.43</f>
        <v>6.5779999999999994</v>
      </c>
      <c r="E131" s="26">
        <f>H131*1.54</f>
        <v>7.0839999999999996</v>
      </c>
      <c r="F131" s="26">
        <f>H131*1.45</f>
        <v>6.669999999999999</v>
      </c>
      <c r="G131" s="26">
        <f t="shared" si="10"/>
        <v>5.52</v>
      </c>
      <c r="H131" s="59">
        <v>4.5999999999999996</v>
      </c>
      <c r="I131" s="97"/>
    </row>
    <row r="132" spans="1:9" ht="11.45" customHeight="1" outlineLevel="1">
      <c r="A132" s="57">
        <v>22</v>
      </c>
      <c r="B132" s="58" t="s">
        <v>123</v>
      </c>
      <c r="C132" s="57" t="s">
        <v>17</v>
      </c>
      <c r="D132" s="26">
        <f>H132*1.43</f>
        <v>7.2929999999999993</v>
      </c>
      <c r="E132" s="26">
        <f>H132*1.54</f>
        <v>7.8539999999999992</v>
      </c>
      <c r="F132" s="26">
        <f>H132*1.61</f>
        <v>8.2110000000000003</v>
      </c>
      <c r="G132" s="26">
        <f t="shared" si="10"/>
        <v>6.1199999999999992</v>
      </c>
      <c r="H132" s="59">
        <v>5.0999999999999996</v>
      </c>
      <c r="I132" s="97"/>
    </row>
    <row r="133" spans="1:9" ht="11.45" customHeight="1">
      <c r="A133" s="85"/>
      <c r="B133" s="88" t="s">
        <v>149</v>
      </c>
      <c r="C133" s="85"/>
      <c r="D133" s="86"/>
      <c r="E133" s="85"/>
      <c r="F133" s="85"/>
      <c r="G133" s="87"/>
      <c r="I133" s="97"/>
    </row>
    <row r="134" spans="1:9" ht="11.45" customHeight="1" outlineLevel="1">
      <c r="A134" s="57">
        <v>1</v>
      </c>
      <c r="B134" s="89" t="s">
        <v>142</v>
      </c>
      <c r="C134" s="57" t="s">
        <v>17</v>
      </c>
      <c r="D134" s="90">
        <f>H134*1.15</f>
        <v>8.6939999999999991</v>
      </c>
      <c r="E134" s="57">
        <v>152</v>
      </c>
      <c r="F134" s="57">
        <v>152</v>
      </c>
      <c r="G134" s="91">
        <f>H134*1.1</f>
        <v>8.3160000000000007</v>
      </c>
      <c r="H134" s="59">
        <v>7.56</v>
      </c>
      <c r="I134" s="97"/>
    </row>
    <row r="135" spans="1:9" ht="11.45" customHeight="1" outlineLevel="1">
      <c r="A135" s="57">
        <v>2</v>
      </c>
      <c r="B135" s="89" t="s">
        <v>143</v>
      </c>
      <c r="C135" s="57" t="s">
        <v>17</v>
      </c>
      <c r="D135" s="90">
        <f>H135*1.15</f>
        <v>13.11</v>
      </c>
      <c r="E135" s="57">
        <v>256</v>
      </c>
      <c r="F135" s="57">
        <v>256</v>
      </c>
      <c r="G135" s="91">
        <f>H135*1.1</f>
        <v>12.540000000000001</v>
      </c>
      <c r="H135" s="59">
        <v>11.4</v>
      </c>
    </row>
    <row r="136" spans="1:9" ht="11.45" customHeight="1" outlineLevel="1">
      <c r="A136" s="57">
        <v>3</v>
      </c>
      <c r="B136" s="89" t="s">
        <v>144</v>
      </c>
      <c r="C136" s="57" t="s">
        <v>17</v>
      </c>
      <c r="D136" s="90">
        <f>H136*1.15</f>
        <v>4.4849999999999994</v>
      </c>
      <c r="E136" s="57">
        <v>423</v>
      </c>
      <c r="F136" s="57">
        <v>423</v>
      </c>
      <c r="G136" s="91">
        <f>H136*1.1</f>
        <v>4.29</v>
      </c>
      <c r="H136" s="59">
        <v>3.9</v>
      </c>
    </row>
    <row r="137" spans="1:9" ht="11.45" customHeight="1" outlineLevel="1">
      <c r="A137" s="57">
        <v>4</v>
      </c>
      <c r="B137" s="89" t="s">
        <v>145</v>
      </c>
      <c r="C137" s="57" t="s">
        <v>17</v>
      </c>
      <c r="D137" s="90">
        <f>H137*1.15</f>
        <v>2.2424999999999997</v>
      </c>
      <c r="E137" s="57">
        <v>423</v>
      </c>
      <c r="F137" s="57">
        <v>423</v>
      </c>
      <c r="G137" s="91">
        <f>H137*1.1</f>
        <v>2.145</v>
      </c>
      <c r="H137" s="59">
        <v>1.95</v>
      </c>
    </row>
    <row r="138" spans="1:9" ht="11.45" customHeight="1" outlineLevel="1">
      <c r="A138" s="57"/>
      <c r="B138" s="89" t="s">
        <v>146</v>
      </c>
      <c r="C138" s="57"/>
      <c r="D138" s="90">
        <f>H138*1.15</f>
        <v>7.13</v>
      </c>
      <c r="E138" s="57"/>
      <c r="F138" s="57"/>
      <c r="G138" s="91">
        <f>H138*1.1</f>
        <v>6.8200000000000012</v>
      </c>
      <c r="H138" s="59">
        <v>6.2</v>
      </c>
    </row>
    <row r="139" spans="1:9" ht="11.45" customHeight="1">
      <c r="A139" s="66"/>
      <c r="B139" s="92"/>
      <c r="C139" s="66"/>
      <c r="D139" s="93"/>
      <c r="E139" s="66"/>
      <c r="F139" s="66"/>
      <c r="G139" s="94"/>
    </row>
    <row r="140" spans="1:9" ht="39.75" customHeight="1">
      <c r="B140" s="95"/>
    </row>
  </sheetData>
  <sheetProtection selectLockedCells="1" selectUnlockedCells="1"/>
  <mergeCells count="19">
    <mergeCell ref="B84:G84"/>
    <mergeCell ref="B48:G48"/>
    <mergeCell ref="B52:G52"/>
    <mergeCell ref="B59:G59"/>
    <mergeCell ref="B62:G62"/>
    <mergeCell ref="B7:B8"/>
    <mergeCell ref="B9:G9"/>
    <mergeCell ref="B14:G14"/>
    <mergeCell ref="B18:G18"/>
    <mergeCell ref="B30:G30"/>
    <mergeCell ref="I73:I134"/>
    <mergeCell ref="I10:I70"/>
    <mergeCell ref="B92:G92"/>
    <mergeCell ref="B93:G93"/>
    <mergeCell ref="B94:G94"/>
    <mergeCell ref="B88:G88"/>
    <mergeCell ref="B72:G72"/>
    <mergeCell ref="B78:G78"/>
    <mergeCell ref="B80:G80"/>
  </mergeCells>
  <phoneticPr fontId="0" type="noConversion"/>
  <pageMargins left="0.26597222222222222" right="8.6805555555555552E-2" top="0.19305555555555556" bottom="0.13472222222222222" header="0.51180555555555551" footer="0.51180555555555551"/>
  <pageSetup paperSize="9" scale="103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Excel_BuiltIn_Print_Area_1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2013-04-12T11:38:03Z</cp:lastPrinted>
  <dcterms:created xsi:type="dcterms:W3CDTF">2013-01-02T11:17:35Z</dcterms:created>
  <dcterms:modified xsi:type="dcterms:W3CDTF">2013-04-12T11:46:46Z</dcterms:modified>
</cp:coreProperties>
</file>